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0" windowWidth="9630" windowHeight="13740" tabRatio="716" firstSheet="16" activeTab="22"/>
  </bookViews>
  <sheets>
    <sheet name="Etholaethau Seneddol" sheetId="1" r:id="rId1"/>
    <sheet name="Constituency Calculations" sheetId="2" state="hidden" r:id="rId2"/>
    <sheet name="Blaenau Gwent" sheetId="3" r:id="rId3"/>
    <sheet name="Pen-y-bont ar Ogwr" sheetId="4" r:id="rId4"/>
    <sheet name="Caerffili" sheetId="5" r:id="rId5"/>
    <sheet name="Caerdydd" sheetId="6" r:id="rId6"/>
    <sheet name="Sir Gaerfyrddin" sheetId="7" r:id="rId7"/>
    <sheet name="Ceredigion" sheetId="8" r:id="rId8"/>
    <sheet name="Conwy" sheetId="9" r:id="rId9"/>
    <sheet name="Sir Ddinbych" sheetId="10" r:id="rId10"/>
    <sheet name="Sir y Fflint" sheetId="11" r:id="rId11"/>
    <sheet name="Gwynedd" sheetId="12" r:id="rId12"/>
    <sheet name="Ynys Môn" sheetId="13" r:id="rId13"/>
    <sheet name="Merthyr Tudful" sheetId="14" r:id="rId14"/>
    <sheet name="Sir Fynwy" sheetId="15" r:id="rId15"/>
    <sheet name="Castell-nedd Port Talbot" sheetId="16" r:id="rId16"/>
    <sheet name="Casnewydd" sheetId="17" r:id="rId17"/>
    <sheet name="Sir Benfro" sheetId="18" r:id="rId18"/>
    <sheet name="Powys" sheetId="19" r:id="rId19"/>
    <sheet name="Rhondda, Cynon, Taff" sheetId="20" r:id="rId20"/>
    <sheet name="Abertawe" sheetId="21" r:id="rId21"/>
    <sheet name="Tor-faen" sheetId="22" r:id="rId22"/>
    <sheet name="Bro Morgannwg" sheetId="23" r:id="rId23"/>
    <sheet name="Wrecsam" sheetId="24" r:id="rId24"/>
    <sheet name="Sheet1" sheetId="25" r:id="rId25"/>
  </sheets>
  <definedNames>
    <definedName name="_Regression_Int" localSheetId="0" hidden="1">1</definedName>
    <definedName name="_xlfn.COUNTIFS" hidden="1">#NAME?</definedName>
    <definedName name="_xlnm.Print_Area" localSheetId="0">'Etholaethau Seneddol'!$A$1:$C$44</definedName>
    <definedName name="Print_Area_MI" localSheetId="0">'Etholaethau Seneddol'!$A$1:$C$44</definedName>
  </definedNames>
  <calcPr fullCalcOnLoad="1"/>
</workbook>
</file>

<file path=xl/sharedStrings.xml><?xml version="1.0" encoding="utf-8"?>
<sst xmlns="http://schemas.openxmlformats.org/spreadsheetml/2006/main" count="4199" uniqueCount="1983">
  <si>
    <t>Llangeler</t>
  </si>
  <si>
    <t>Llangennech</t>
  </si>
  <si>
    <t>Llangyndeyrn</t>
  </si>
  <si>
    <t>Llansteffan</t>
  </si>
  <si>
    <t>Lliedi</t>
  </si>
  <si>
    <t>Llwynhendy</t>
  </si>
  <si>
    <t>Penygroes</t>
  </si>
  <si>
    <t>Pontyberem</t>
  </si>
  <si>
    <t>55.</t>
  </si>
  <si>
    <t>56.</t>
  </si>
  <si>
    <t>57.</t>
  </si>
  <si>
    <t>58.</t>
  </si>
  <si>
    <t>Saron</t>
  </si>
  <si>
    <t>59.</t>
  </si>
  <si>
    <t>Swiss Valley</t>
  </si>
  <si>
    <t>60.</t>
  </si>
  <si>
    <t>Trelech</t>
  </si>
  <si>
    <t>61.</t>
  </si>
  <si>
    <t>Trimsaran</t>
  </si>
  <si>
    <t>62.</t>
  </si>
  <si>
    <t>63.</t>
  </si>
  <si>
    <t>Tycroes</t>
  </si>
  <si>
    <t>64.</t>
  </si>
  <si>
    <t>Tyisha</t>
  </si>
  <si>
    <t>65.</t>
  </si>
  <si>
    <t>Carmarthen West and South Pembrokeshire CC (pt)</t>
  </si>
  <si>
    <t>Amroth</t>
  </si>
  <si>
    <t>Burton</t>
  </si>
  <si>
    <t>Camrose</t>
  </si>
  <si>
    <t>Cilgerran</t>
  </si>
  <si>
    <t>Clydau</t>
  </si>
  <si>
    <t>Crymych</t>
  </si>
  <si>
    <t>Dinas Cross</t>
  </si>
  <si>
    <t>East Williamston</t>
  </si>
  <si>
    <t>Garth</t>
  </si>
  <si>
    <t>Johnston</t>
  </si>
  <si>
    <t>Lamphey</t>
  </si>
  <si>
    <t>Llangwm</t>
  </si>
  <si>
    <t>Manorbier</t>
  </si>
  <si>
    <t>Merlin's Bridge</t>
  </si>
  <si>
    <t>Rudbaxton</t>
  </si>
  <si>
    <t>St.David's</t>
  </si>
  <si>
    <t>St.Ishmael's</t>
  </si>
  <si>
    <t>Saundersfoot</t>
  </si>
  <si>
    <t>Scleddau</t>
  </si>
  <si>
    <t>The Havens</t>
  </si>
  <si>
    <t>Wiston</t>
  </si>
  <si>
    <t>Caerphilly (pt)</t>
  </si>
  <si>
    <t>Monmouthshire (pt)</t>
  </si>
  <si>
    <t>Torfaen (pt)</t>
  </si>
  <si>
    <t>Newport (pt)</t>
  </si>
  <si>
    <t>Badminton</t>
  </si>
  <si>
    <t>Beaufort</t>
  </si>
  <si>
    <t>Brynmawr</t>
  </si>
  <si>
    <t>Cwm</t>
  </si>
  <si>
    <t>Georgetown</t>
  </si>
  <si>
    <t>Llanhilleth</t>
  </si>
  <si>
    <t>Nantyglo</t>
  </si>
  <si>
    <t>Rassau</t>
  </si>
  <si>
    <t>Six Bells</t>
  </si>
  <si>
    <t>Abercarn</t>
  </si>
  <si>
    <t>Argoed</t>
  </si>
  <si>
    <t>Cefn Fforest</t>
  </si>
  <si>
    <t>Crosskeys</t>
  </si>
  <si>
    <t>Pengam</t>
  </si>
  <si>
    <t>Penmaen</t>
  </si>
  <si>
    <t>Pontllanfraith</t>
  </si>
  <si>
    <t>Ynysddu</t>
  </si>
  <si>
    <t>Cantref</t>
  </si>
  <si>
    <t>Dewstow</t>
  </si>
  <si>
    <t>Goetre Fawr</t>
  </si>
  <si>
    <t>Lansdown</t>
  </si>
  <si>
    <t>Larkfield</t>
  </si>
  <si>
    <t>Llanbadoc</t>
  </si>
  <si>
    <t>Llangybi Fawr</t>
  </si>
  <si>
    <t>Rogiet</t>
  </si>
  <si>
    <t>St.Arvans</t>
  </si>
  <si>
    <t>St.Christopher's</t>
  </si>
  <si>
    <t>St.Kingsmark</t>
  </si>
  <si>
    <t>St.Mary's</t>
  </si>
  <si>
    <t>Thornwell</t>
  </si>
  <si>
    <t>West End</t>
  </si>
  <si>
    <t>Monmouth CC (pt)</t>
  </si>
  <si>
    <t>Newport East CC (pt)</t>
  </si>
  <si>
    <t>Allt-yr-yn</t>
  </si>
  <si>
    <t>Alway</t>
  </si>
  <si>
    <t>Beechwood</t>
  </si>
  <si>
    <t>Graig</t>
  </si>
  <si>
    <t>Langstone</t>
  </si>
  <si>
    <t>Malpas</t>
  </si>
  <si>
    <t>Ringland</t>
  </si>
  <si>
    <t>Shaftesbury</t>
  </si>
  <si>
    <t>Stow Hill</t>
  </si>
  <si>
    <t>Victoria</t>
  </si>
  <si>
    <t>Cwm-y-Glo (15)</t>
  </si>
  <si>
    <t>Llanaelhaearn</t>
  </si>
  <si>
    <t>Penrhyndeudraeth</t>
  </si>
  <si>
    <t>Brynyffynnon</t>
  </si>
  <si>
    <t>Aberteifi /Cardigan-Mwldan (2)</t>
  </si>
  <si>
    <t>Aberteifi/ Cardigan-Rhyd-y-Fuwch (2)</t>
  </si>
  <si>
    <t>Aberteifi/ Cardigan-Teifi (2) (4)</t>
  </si>
  <si>
    <t>Aberystwyth Canol/Central (1)</t>
  </si>
  <si>
    <t>Aberystwyth Gogledd/North (1)</t>
  </si>
  <si>
    <t>Tai-bach</t>
  </si>
  <si>
    <t>Abersychan</t>
  </si>
  <si>
    <t>Blaenavon</t>
  </si>
  <si>
    <t>Fairwater</t>
  </si>
  <si>
    <t>Greenmeadow</t>
  </si>
  <si>
    <t>Llantarnam</t>
  </si>
  <si>
    <t>Panteg</t>
  </si>
  <si>
    <t>Pontnewydd</t>
  </si>
  <si>
    <t>Pontnewynydd</t>
  </si>
  <si>
    <t>Snatchwood</t>
  </si>
  <si>
    <t>Gerlan (12)</t>
  </si>
  <si>
    <t>Llanllyfni (14)</t>
  </si>
  <si>
    <t>Llanrug (15)</t>
  </si>
  <si>
    <t>Morfa Nefyn (16)</t>
  </si>
  <si>
    <t>Nefyn (16)</t>
  </si>
  <si>
    <t>Dolbenmaen (18)</t>
  </si>
  <si>
    <t>Porthmadog-Tremadog (17) (18)</t>
  </si>
  <si>
    <t>Two Locks</t>
  </si>
  <si>
    <t>Gwynedd (pt)</t>
  </si>
  <si>
    <t>Bryn</t>
  </si>
  <si>
    <t>Caerhun</t>
  </si>
  <si>
    <t>Craig-y-Don</t>
  </si>
  <si>
    <t>Crwst</t>
  </si>
  <si>
    <t>Deganwy</t>
  </si>
  <si>
    <t>Eglwysbach</t>
  </si>
  <si>
    <t>Gogarth</t>
  </si>
  <si>
    <t>Gower</t>
  </si>
  <si>
    <t>Marl</t>
  </si>
  <si>
    <t>Pant-yr-afon/Penmaenan</t>
  </si>
  <si>
    <t>Penrhyn</t>
  </si>
  <si>
    <t>Pensarn</t>
  </si>
  <si>
    <t>Trefriw</t>
  </si>
  <si>
    <t>Tudno</t>
  </si>
  <si>
    <t>Uwch Conwy</t>
  </si>
  <si>
    <t>Cadnant</t>
  </si>
  <si>
    <t>Aberdaron</t>
  </si>
  <si>
    <t>Abererch</t>
  </si>
  <si>
    <t>Abersoch</t>
  </si>
  <si>
    <t>Bala</t>
  </si>
  <si>
    <t>Bontnewydd</t>
  </si>
  <si>
    <t>Botwnnog</t>
  </si>
  <si>
    <t>Clynnog</t>
  </si>
  <si>
    <t>W05000981</t>
  </si>
  <si>
    <t>W05000982</t>
  </si>
  <si>
    <t>W05000983</t>
  </si>
  <si>
    <t>W05000984</t>
  </si>
  <si>
    <t>W05000985</t>
  </si>
  <si>
    <t>W05000986</t>
  </si>
  <si>
    <t>W05000987</t>
  </si>
  <si>
    <t>W05000988</t>
  </si>
  <si>
    <t>W05000989</t>
  </si>
  <si>
    <t>W05000990</t>
  </si>
  <si>
    <t>W05000991</t>
  </si>
  <si>
    <t>Criccieth</t>
  </si>
  <si>
    <t>Deiniol</t>
  </si>
  <si>
    <t>Dewi</t>
  </si>
  <si>
    <t>Dyffryn Ardudwy</t>
  </si>
  <si>
    <t>Efail-newydd/Buan</t>
  </si>
  <si>
    <t>Glyder</t>
  </si>
  <si>
    <t>Harlech</t>
  </si>
  <si>
    <t>Hendre</t>
  </si>
  <si>
    <t>Hirael</t>
  </si>
  <si>
    <t>Llanbedr</t>
  </si>
  <si>
    <t>Llanbedrog</t>
  </si>
  <si>
    <t>Llanberis</t>
  </si>
  <si>
    <t>Llandderfel</t>
  </si>
  <si>
    <t>Llanengan</t>
  </si>
  <si>
    <t>Llanuwchllyn</t>
  </si>
  <si>
    <t>Llanwnda</t>
  </si>
  <si>
    <t>Marchog</t>
  </si>
  <si>
    <t>Ogwen</t>
  </si>
  <si>
    <t>Corris/Mawddwy (1) (2)</t>
  </si>
  <si>
    <t>Bryn-crug/Llanfihangel (2) (3)</t>
  </si>
  <si>
    <t>Llangelynin (3) (4)</t>
  </si>
  <si>
    <t>Arllechwedd (5)</t>
  </si>
  <si>
    <t>Bethel (7)</t>
  </si>
  <si>
    <t>Deiniolen (8)</t>
  </si>
  <si>
    <t>Penisarwaun (7) (8)</t>
  </si>
  <si>
    <t>Pentir</t>
  </si>
  <si>
    <t>Seiont</t>
  </si>
  <si>
    <t>Trawsfynydd</t>
  </si>
  <si>
    <t>66.</t>
  </si>
  <si>
    <t>Tudweiliog</t>
  </si>
  <si>
    <t>67.</t>
  </si>
  <si>
    <t>Tywyn</t>
  </si>
  <si>
    <t>68.</t>
  </si>
  <si>
    <t>Waunfawr</t>
  </si>
  <si>
    <t>69.</t>
  </si>
  <si>
    <t>Y Felinheli</t>
  </si>
  <si>
    <t>Bridgend (pt)</t>
  </si>
  <si>
    <t>The Vale of Glamorgan (pt)</t>
  </si>
  <si>
    <t>Cardiff (pt)</t>
  </si>
  <si>
    <t>Blaengarw</t>
  </si>
  <si>
    <t>Caerau</t>
  </si>
  <si>
    <t>Cefn Cribwr</t>
  </si>
  <si>
    <t>Llangeinor</t>
  </si>
  <si>
    <t>Llangynwyd</t>
  </si>
  <si>
    <t>Morfa</t>
  </si>
  <si>
    <t>Nant-y-moel</t>
  </si>
  <si>
    <t>Ynysawdre</t>
  </si>
  <si>
    <t>Bridgend CC (pt)</t>
  </si>
  <si>
    <t>St. John</t>
  </si>
  <si>
    <t>St. Mary</t>
  </si>
  <si>
    <t>Aberbargoed</t>
  </si>
  <si>
    <t>Bargoed</t>
  </si>
  <si>
    <t>Gilfach</t>
  </si>
  <si>
    <t>Llanbradach</t>
  </si>
  <si>
    <t>Maesycwmmer</t>
  </si>
  <si>
    <t>Morgan Jones</t>
  </si>
  <si>
    <t>Moriah</t>
  </si>
  <si>
    <t>Nelson</t>
  </si>
  <si>
    <t>Penyrheol</t>
  </si>
  <si>
    <t>Twyn Carno</t>
  </si>
  <si>
    <t>Ystrad Mynach</t>
  </si>
  <si>
    <t>Merthyr Tydfil and Rhymney CC (pt)</t>
  </si>
  <si>
    <t>Bedlinog</t>
  </si>
  <si>
    <t>Cyfarthfa</t>
  </si>
  <si>
    <t>Dowlais</t>
  </si>
  <si>
    <t>Penydarren</t>
  </si>
  <si>
    <t>Plymouth</t>
  </si>
  <si>
    <t>Treharris</t>
  </si>
  <si>
    <t>Abercynon</t>
  </si>
  <si>
    <t>Beddau</t>
  </si>
  <si>
    <t>Brynna</t>
  </si>
  <si>
    <t>Cilfynydd</t>
  </si>
  <si>
    <t>Cwmbach</t>
  </si>
  <si>
    <t>Cwm Clydach</t>
  </si>
  <si>
    <t>Gilfach Goch</t>
  </si>
  <si>
    <t>Glyncoch</t>
  </si>
  <si>
    <t>Hirwaun</t>
  </si>
  <si>
    <t>Llanharan</t>
  </si>
  <si>
    <t>Llwyn-y-pia</t>
  </si>
  <si>
    <t>Pentre</t>
  </si>
  <si>
    <t>Pen-y-graig</t>
  </si>
  <si>
    <t>Pen-y-waun</t>
  </si>
  <si>
    <t>Rhondda</t>
  </si>
  <si>
    <t>Ton-teg</t>
  </si>
  <si>
    <t>Tonypandy</t>
  </si>
  <si>
    <t>Trallwng</t>
  </si>
  <si>
    <t>Trealaw</t>
  </si>
  <si>
    <t>Treherbert</t>
  </si>
  <si>
    <t>Tylorstown</t>
  </si>
  <si>
    <t>Tyn-y-nant</t>
  </si>
  <si>
    <t>Ynyshir</t>
  </si>
  <si>
    <t>Ynysybwl</t>
  </si>
  <si>
    <t>Ystrad</t>
  </si>
  <si>
    <t>Ogmore CC (pt)</t>
  </si>
  <si>
    <t>Pontypridd CC (pt)</t>
  </si>
  <si>
    <t>Aber-craf</t>
  </si>
  <si>
    <t>Banwy</t>
  </si>
  <si>
    <t>Bwlch</t>
  </si>
  <si>
    <t>Cwm-twrch</t>
  </si>
  <si>
    <t>Dolforwyn</t>
  </si>
  <si>
    <t>Gwernyfed</t>
  </si>
  <si>
    <t>Llanbrynmair</t>
  </si>
  <si>
    <t>Llandinam</t>
  </si>
  <si>
    <t>Llandrinio</t>
  </si>
  <si>
    <t>Llandysilio</t>
  </si>
  <si>
    <t>Llanfair Caereinion</t>
  </si>
  <si>
    <t>Llanfihangel</t>
  </si>
  <si>
    <t>Llanfyllin</t>
  </si>
  <si>
    <t>Llangors</t>
  </si>
  <si>
    <t>Llangynidr</t>
  </si>
  <si>
    <t>Llanidloes</t>
  </si>
  <si>
    <t>Llanrhaeadr-ym-Mochnant/Llansilin</t>
  </si>
  <si>
    <t>Machynlleth</t>
  </si>
  <si>
    <t>Maescar/Llywel</t>
  </si>
  <si>
    <t>Meifod</t>
  </si>
  <si>
    <t>COUNSTITUENCIES CALCULATIONS TABLE</t>
  </si>
  <si>
    <t>Trewern</t>
  </si>
  <si>
    <t>Ynyscedwyn</t>
  </si>
  <si>
    <t>Yscir</t>
  </si>
  <si>
    <t>Ystradgynlais</t>
  </si>
  <si>
    <t>Adamsdown</t>
  </si>
  <si>
    <t>Butetown</t>
  </si>
  <si>
    <t>Cathays</t>
  </si>
  <si>
    <t>Cyncoed</t>
  </si>
  <si>
    <t>Gabalfa</t>
  </si>
  <si>
    <t>Grangetown</t>
  </si>
  <si>
    <t>Pentwyn</t>
  </si>
  <si>
    <t>Pentyrch</t>
  </si>
  <si>
    <t>Plasnewydd</t>
  </si>
  <si>
    <t>Riverside</t>
  </si>
  <si>
    <t>Cardiff South and Penarth BC (pt)</t>
  </si>
  <si>
    <t>Baruc</t>
  </si>
  <si>
    <t>Buttrills</t>
  </si>
  <si>
    <t>Cadoc</t>
  </si>
  <si>
    <t>Castleland</t>
  </si>
  <si>
    <t>Cornerswell</t>
  </si>
  <si>
    <t>Dyfan</t>
  </si>
  <si>
    <t>Gibbonsdown</t>
  </si>
  <si>
    <t>Illtyd</t>
  </si>
  <si>
    <t>Stanwell</t>
  </si>
  <si>
    <t>Neath Port Talbot (pt)</t>
  </si>
  <si>
    <t>Swansea (pt)</t>
  </si>
  <si>
    <t>Aberdulais</t>
  </si>
  <si>
    <t>Baglan</t>
  </si>
  <si>
    <t>Cimla</t>
  </si>
  <si>
    <t>Cwmllynfell</t>
  </si>
  <si>
    <t>Dyffryn</t>
  </si>
  <si>
    <t>Glyncorrwg</t>
  </si>
  <si>
    <t>Godre'r graig</t>
  </si>
  <si>
    <t>Llanwddyn (2)</t>
  </si>
  <si>
    <t>Gwynfi</t>
  </si>
  <si>
    <t>Margam</t>
  </si>
  <si>
    <t>Onllwyn</t>
  </si>
  <si>
    <t>Pelenna</t>
  </si>
  <si>
    <t>Pontardawe</t>
  </si>
  <si>
    <t>Port Talbot</t>
  </si>
  <si>
    <t>Tonna</t>
  </si>
  <si>
    <t>Ystalyfera</t>
  </si>
  <si>
    <t>Cwmbwrla</t>
  </si>
  <si>
    <t>Fairwood</t>
  </si>
  <si>
    <t>Llansamlet</t>
  </si>
  <si>
    <t>Mawr</t>
  </si>
  <si>
    <t>Mayals</t>
  </si>
  <si>
    <t>Newton</t>
  </si>
  <si>
    <t>Penclawdd</t>
  </si>
  <si>
    <t>Pennard</t>
  </si>
  <si>
    <t>St.Thomas</t>
  </si>
  <si>
    <t>Townhill</t>
  </si>
  <si>
    <t>Uplands</t>
  </si>
  <si>
    <t>West Cross</t>
  </si>
  <si>
    <t>Bryncethin</t>
  </si>
  <si>
    <t>Bryncoch</t>
  </si>
  <si>
    <t>Cefn Glas</t>
  </si>
  <si>
    <t>Felindre</t>
  </si>
  <si>
    <t>Litchard</t>
  </si>
  <si>
    <t>Llangewydd and Brynhyfryd</t>
  </si>
  <si>
    <t>Pendre</t>
  </si>
  <si>
    <t>Penprysg</t>
  </si>
  <si>
    <t>Pen-y-fai</t>
  </si>
  <si>
    <t>Rest Bay</t>
  </si>
  <si>
    <t>Sarn</t>
  </si>
  <si>
    <t>Bedwas, Trethomas and Machen</t>
  </si>
  <si>
    <t>Blaen Hafren</t>
  </si>
  <si>
    <t>Bronllys</t>
  </si>
  <si>
    <t>Caersws</t>
  </si>
  <si>
    <t>Glantwymyn</t>
  </si>
  <si>
    <t>Llanelwedd</t>
  </si>
  <si>
    <t>Llanafanfawr</t>
  </si>
  <si>
    <t>Clydach (1)(2)</t>
  </si>
  <si>
    <t>Llangyfelach (2)</t>
  </si>
  <si>
    <t>Rhiwcynon</t>
  </si>
  <si>
    <t>Talgarth</t>
  </si>
  <si>
    <t>Tawe-Uchaf</t>
  </si>
  <si>
    <t>Cilycwm</t>
  </si>
  <si>
    <t>Cynwyl Gaeo</t>
  </si>
  <si>
    <t>Llandeilo</t>
  </si>
  <si>
    <t>Llandybie</t>
  </si>
  <si>
    <t>Llanegwad</t>
  </si>
  <si>
    <t>Llanfihangel Aberbythych</t>
  </si>
  <si>
    <t>Llangadog</t>
  </si>
  <si>
    <t>Llannon</t>
  </si>
  <si>
    <t>Llanybydder</t>
  </si>
  <si>
    <t>Abergele Pensarn</t>
  </si>
  <si>
    <t>Llansanffraid</t>
  </si>
  <si>
    <t>Pandy</t>
  </si>
  <si>
    <t>Llanbedr Dyffryn Clwyd/Llangynhafal</t>
  </si>
  <si>
    <t>Northop Hall</t>
  </si>
  <si>
    <t>Saltney Stonebridge</t>
  </si>
  <si>
    <t>Milford: Hakin</t>
  </si>
  <si>
    <t>Hundleton</t>
  </si>
  <si>
    <t>Llanrhian</t>
  </si>
  <si>
    <t>Milford: Hubberston</t>
  </si>
  <si>
    <t>Cartrefle</t>
  </si>
  <si>
    <t>Dyffryn Ceiriog/Ceiriog Valley</t>
  </si>
  <si>
    <t>Erddig</t>
  </si>
  <si>
    <t>Hermitage</t>
  </si>
  <si>
    <t>Offa</t>
  </si>
  <si>
    <t>Smithfield</t>
  </si>
  <si>
    <t>Wynnstay</t>
  </si>
  <si>
    <t>Rhondda Cynon Taff (pt)</t>
  </si>
  <si>
    <t>Penylan</t>
  </si>
  <si>
    <t>Radyr</t>
  </si>
  <si>
    <t>CITY AND COUNTY OF SWANSEA *</t>
  </si>
  <si>
    <t>Gorseinon</t>
  </si>
  <si>
    <t>Parliamentary</t>
  </si>
  <si>
    <t>Felin-fâch</t>
  </si>
  <si>
    <t>Dwfor Meirionnydd CC</t>
  </si>
  <si>
    <t>Dwyfor Meirionnydd CC</t>
  </si>
  <si>
    <t>Meirionnydd Nant Conwy CC/Dwyfor Meirionnydd CC</t>
  </si>
  <si>
    <t>Aberconwy CC</t>
  </si>
  <si>
    <t>Maenclochog (1)</t>
  </si>
  <si>
    <t>Ceredigion CC (pt)</t>
  </si>
  <si>
    <t>Arfon CC</t>
  </si>
  <si>
    <t>W05000751</t>
  </si>
  <si>
    <t>W05000936</t>
  </si>
  <si>
    <t>W05000937</t>
  </si>
  <si>
    <t>W05000938</t>
  </si>
  <si>
    <t>W05000939</t>
  </si>
  <si>
    <t>W05000940</t>
  </si>
  <si>
    <t>W05000941</t>
  </si>
  <si>
    <t>W05000942</t>
  </si>
  <si>
    <t>W05000943</t>
  </si>
  <si>
    <t>W05000761</t>
  </si>
  <si>
    <t>W05000760</t>
  </si>
  <si>
    <t>W05000944</t>
  </si>
  <si>
    <t>W05000945</t>
  </si>
  <si>
    <t>W05000764</t>
  </si>
  <si>
    <t>W05000765</t>
  </si>
  <si>
    <t>W05000766</t>
  </si>
  <si>
    <t>W05000632</t>
  </si>
  <si>
    <t>W05000633</t>
  </si>
  <si>
    <t>W05000634</t>
  </si>
  <si>
    <t>W05000635</t>
  </si>
  <si>
    <t>W05000636</t>
  </si>
  <si>
    <t>W05000637</t>
  </si>
  <si>
    <t>W05000638</t>
  </si>
  <si>
    <t>W05000640</t>
  </si>
  <si>
    <t>W05000641</t>
  </si>
  <si>
    <t>W05000642</t>
  </si>
  <si>
    <t>W05000644</t>
  </si>
  <si>
    <t>W05000645</t>
  </si>
  <si>
    <t>W05000646</t>
  </si>
  <si>
    <t>W05000648</t>
  </si>
  <si>
    <t>W05000649</t>
  </si>
  <si>
    <t>W05000650</t>
  </si>
  <si>
    <t>W05000651</t>
  </si>
  <si>
    <t>W05000652</t>
  </si>
  <si>
    <t>W05000654</t>
  </si>
  <si>
    <t>W05000932</t>
  </si>
  <si>
    <t>W05000933</t>
  </si>
  <si>
    <t>W05000934</t>
  </si>
  <si>
    <t>W05000935</t>
  </si>
  <si>
    <t>W05000853</t>
  </si>
  <si>
    <t>W05000854</t>
  </si>
  <si>
    <t>W05000855</t>
  </si>
  <si>
    <t>W05000856</t>
  </si>
  <si>
    <t>W05000857</t>
  </si>
  <si>
    <t>W05000858</t>
  </si>
  <si>
    <t>W05000859</t>
  </si>
  <si>
    <t>W05000860</t>
  </si>
  <si>
    <t>W05000861</t>
  </si>
  <si>
    <t>W05000862</t>
  </si>
  <si>
    <t>W05000863</t>
  </si>
  <si>
    <t>W05000864</t>
  </si>
  <si>
    <t>W05000865</t>
  </si>
  <si>
    <t>W05000866</t>
  </si>
  <si>
    <t>W05000867</t>
  </si>
  <si>
    <t>W05000868</t>
  </si>
  <si>
    <t>W05000869</t>
  </si>
  <si>
    <t>W05000870</t>
  </si>
  <si>
    <t>W05000871</t>
  </si>
  <si>
    <t>W05000872</t>
  </si>
  <si>
    <t>W05000873</t>
  </si>
  <si>
    <t>W05000875</t>
  </si>
  <si>
    <t>W05000876</t>
  </si>
  <si>
    <t>W05000877</t>
  </si>
  <si>
    <t>W05000879</t>
  </si>
  <si>
    <t>W05000881</t>
  </si>
  <si>
    <t>W05000900</t>
  </si>
  <si>
    <t>W05000901</t>
  </si>
  <si>
    <t>W05000902</t>
  </si>
  <si>
    <t>W05000718</t>
  </si>
  <si>
    <t>W05000719</t>
  </si>
  <si>
    <t>W05000720</t>
  </si>
  <si>
    <t>W05000721</t>
  </si>
  <si>
    <t>W05000722</t>
  </si>
  <si>
    <t>W05000723</t>
  </si>
  <si>
    <t>W05000724</t>
  </si>
  <si>
    <t>W05000726</t>
  </si>
  <si>
    <t>W05000728</t>
  </si>
  <si>
    <t>W05000729</t>
  </si>
  <si>
    <t>W05000730</t>
  </si>
  <si>
    <t>W05000734</t>
  </si>
  <si>
    <t>W05000735</t>
  </si>
  <si>
    <t>W05000736</t>
  </si>
  <si>
    <t>W05000737</t>
  </si>
  <si>
    <t>W05000742</t>
  </si>
  <si>
    <t>W05000745</t>
  </si>
  <si>
    <t>W05000748</t>
  </si>
  <si>
    <t>W05000749</t>
  </si>
  <si>
    <t>W05000750</t>
  </si>
  <si>
    <t>W05000919</t>
  </si>
  <si>
    <t>W05000920</t>
  </si>
  <si>
    <t>W05000921</t>
  </si>
  <si>
    <t>W05000922</t>
  </si>
  <si>
    <t>W05000923</t>
  </si>
  <si>
    <t>W05000924</t>
  </si>
  <si>
    <t>W05000925</t>
  </si>
  <si>
    <t>W05000926</t>
  </si>
  <si>
    <t>W05000927</t>
  </si>
  <si>
    <t>W05000928</t>
  </si>
  <si>
    <t>W05000929</t>
  </si>
  <si>
    <t>W05000930</t>
  </si>
  <si>
    <t>W05000931</t>
  </si>
  <si>
    <t>W05000833</t>
  </si>
  <si>
    <t>W05000834</t>
  </si>
  <si>
    <t>W05000835</t>
  </si>
  <si>
    <t>W05000836</t>
  </si>
  <si>
    <t>W05000837</t>
  </si>
  <si>
    <t>W05000838</t>
  </si>
  <si>
    <t>W05000839</t>
  </si>
  <si>
    <t>W05000840</t>
  </si>
  <si>
    <t>W05000841</t>
  </si>
  <si>
    <t>W05000842</t>
  </si>
  <si>
    <t>W05000843</t>
  </si>
  <si>
    <t>W05000844</t>
  </si>
  <si>
    <t>W05000845</t>
  </si>
  <si>
    <t>W05000846</t>
  </si>
  <si>
    <t>W05000847</t>
  </si>
  <si>
    <t>W05000848</t>
  </si>
  <si>
    <t>W05000849</t>
  </si>
  <si>
    <t>W05000850</t>
  </si>
  <si>
    <t>W05000851</t>
  </si>
  <si>
    <t>W05000852</t>
  </si>
  <si>
    <t>W05000551</t>
  </si>
  <si>
    <t>W05000552</t>
  </si>
  <si>
    <t>W05000553</t>
  </si>
  <si>
    <t>W05000554</t>
  </si>
  <si>
    <t>W05000555</t>
  </si>
  <si>
    <t>W05000556</t>
  </si>
  <si>
    <t>W05000557</t>
  </si>
  <si>
    <t>W05000558</t>
  </si>
  <si>
    <t>W05000559</t>
  </si>
  <si>
    <t>W05000560</t>
  </si>
  <si>
    <t>W05000561</t>
  </si>
  <si>
    <t>W05000562</t>
  </si>
  <si>
    <t>W05000563</t>
  </si>
  <si>
    <t>W05000564</t>
  </si>
  <si>
    <t>W05000565</t>
  </si>
  <si>
    <t>W05000566</t>
  </si>
  <si>
    <t>W05000567</t>
  </si>
  <si>
    <t>W05000568</t>
  </si>
  <si>
    <t>W05000569</t>
  </si>
  <si>
    <t>W05000570</t>
  </si>
  <si>
    <t>W05000571</t>
  </si>
  <si>
    <t>W05000572</t>
  </si>
  <si>
    <t>W05000573</t>
  </si>
  <si>
    <t>W05000574</t>
  </si>
  <si>
    <t>W05000575</t>
  </si>
  <si>
    <t>W05000576</t>
  </si>
  <si>
    <t>W05000577</t>
  </si>
  <si>
    <t>W05000578</t>
  </si>
  <si>
    <t>W05000579</t>
  </si>
  <si>
    <t>W05000580</t>
  </si>
  <si>
    <t>W05000581</t>
  </si>
  <si>
    <t>W05000582</t>
  </si>
  <si>
    <t>W05000583</t>
  </si>
  <si>
    <t>W05000584</t>
  </si>
  <si>
    <t>W05000585</t>
  </si>
  <si>
    <t>W05000586</t>
  </si>
  <si>
    <t>W05000587</t>
  </si>
  <si>
    <t>W05000588</t>
  </si>
  <si>
    <t>W05000589</t>
  </si>
  <si>
    <t>W05000590</t>
  </si>
  <si>
    <t>W05000591</t>
  </si>
  <si>
    <t>W05000592</t>
  </si>
  <si>
    <t>W05000112</t>
  </si>
  <si>
    <t>W05000113</t>
  </si>
  <si>
    <t>W05000114</t>
  </si>
  <si>
    <t>W05000115</t>
  </si>
  <si>
    <t>W05000116</t>
  </si>
  <si>
    <t>W05000117</t>
  </si>
  <si>
    <t>W05000118</t>
  </si>
  <si>
    <t>W05000119</t>
  </si>
  <si>
    <t>W05000121</t>
  </si>
  <si>
    <t>W05000123</t>
  </si>
  <si>
    <t>W05000124</t>
  </si>
  <si>
    <t>W05000125</t>
  </si>
  <si>
    <t>W05000126</t>
  </si>
  <si>
    <t>W05000127</t>
  </si>
  <si>
    <t>W05000128</t>
  </si>
  <si>
    <t>W05000129</t>
  </si>
  <si>
    <t>W05000130</t>
  </si>
  <si>
    <t>W05000131</t>
  </si>
  <si>
    <t>W05000132</t>
  </si>
  <si>
    <t>W05000133</t>
  </si>
  <si>
    <t>W05000134</t>
  </si>
  <si>
    <t>W05000135</t>
  </si>
  <si>
    <t>W05000137</t>
  </si>
  <si>
    <t>W05000138</t>
  </si>
  <si>
    <t>W05000139</t>
  </si>
  <si>
    <t>W05000140</t>
  </si>
  <si>
    <t>W05000143</t>
  </si>
  <si>
    <t>W05000144</t>
  </si>
  <si>
    <t>W05000145</t>
  </si>
  <si>
    <t>W05000146</t>
  </si>
  <si>
    <t>W05000148</t>
  </si>
  <si>
    <t>W05000149</t>
  </si>
  <si>
    <t>W05000913</t>
  </si>
  <si>
    <t>W05000914</t>
  </si>
  <si>
    <t>W05000915</t>
  </si>
  <si>
    <t>W05000916</t>
  </si>
  <si>
    <t>W05000917</t>
  </si>
  <si>
    <t>W05000918</t>
  </si>
  <si>
    <t>W05000041</t>
  </si>
  <si>
    <t>W05000042</t>
  </si>
  <si>
    <t>W05000043</t>
  </si>
  <si>
    <t>W05000044</t>
  </si>
  <si>
    <t>W05000045</t>
  </si>
  <si>
    <t>W05000046</t>
  </si>
  <si>
    <t>W05000047</t>
  </si>
  <si>
    <t>W05000048</t>
  </si>
  <si>
    <t>W05000049</t>
  </si>
  <si>
    <t>W05000050</t>
  </si>
  <si>
    <t>W05000051</t>
  </si>
  <si>
    <t>W05000052</t>
  </si>
  <si>
    <t>W05000053</t>
  </si>
  <si>
    <t>W05000054</t>
  </si>
  <si>
    <t>W05000055</t>
  </si>
  <si>
    <t>W05000056</t>
  </si>
  <si>
    <t>W05000057</t>
  </si>
  <si>
    <t>W05000058</t>
  </si>
  <si>
    <t>W05000059</t>
  </si>
  <si>
    <t>W05000060</t>
  </si>
  <si>
    <t>W05000061</t>
  </si>
  <si>
    <t>W05000062</t>
  </si>
  <si>
    <t>W05000063</t>
  </si>
  <si>
    <t>W05000064</t>
  </si>
  <si>
    <t>W05000065</t>
  </si>
  <si>
    <t>W05000066</t>
  </si>
  <si>
    <t>W05000067</t>
  </si>
  <si>
    <t>W05000068</t>
  </si>
  <si>
    <t>W05000069</t>
  </si>
  <si>
    <t>W05000070</t>
  </si>
  <si>
    <t>W05000071</t>
  </si>
  <si>
    <t>W05000072</t>
  </si>
  <si>
    <t>W05000073</t>
  </si>
  <si>
    <t>W05000074</t>
  </si>
  <si>
    <t>W05000075</t>
  </si>
  <si>
    <t>W05000076</t>
  </si>
  <si>
    <t>W05000077</t>
  </si>
  <si>
    <t>W05000078</t>
  </si>
  <si>
    <t>W05000079</t>
  </si>
  <si>
    <t>W05000080</t>
  </si>
  <si>
    <t>W05000081</t>
  </si>
  <si>
    <t>W05000082</t>
  </si>
  <si>
    <t>W05000083</t>
  </si>
  <si>
    <t>W05000084</t>
  </si>
  <si>
    <t>W05000085</t>
  </si>
  <si>
    <t>W05000086</t>
  </si>
  <si>
    <t>W05000087</t>
  </si>
  <si>
    <t>W05000088</t>
  </si>
  <si>
    <t>W05000089</t>
  </si>
  <si>
    <t>W05000090</t>
  </si>
  <si>
    <t>W05000091</t>
  </si>
  <si>
    <t>W05000092</t>
  </si>
  <si>
    <t>W05000093</t>
  </si>
  <si>
    <t>W05000094</t>
  </si>
  <si>
    <t>W05000095</t>
  </si>
  <si>
    <t>W05000096</t>
  </si>
  <si>
    <t>W05000097</t>
  </si>
  <si>
    <t>W05000098</t>
  </si>
  <si>
    <t>W05000099</t>
  </si>
  <si>
    <t>W05000100</t>
  </si>
  <si>
    <t>W05000101</t>
  </si>
  <si>
    <t>W05000102</t>
  </si>
  <si>
    <t>W05000103</t>
  </si>
  <si>
    <t>W05000104</t>
  </si>
  <si>
    <t>W05000105</t>
  </si>
  <si>
    <t>W05000106</t>
  </si>
  <si>
    <t>W05000107</t>
  </si>
  <si>
    <t>W05000108</t>
  </si>
  <si>
    <t>W05000109</t>
  </si>
  <si>
    <t>W05000110</t>
  </si>
  <si>
    <t>W05000111</t>
  </si>
  <si>
    <t>W05000707</t>
  </si>
  <si>
    <t>W05000708</t>
  </si>
  <si>
    <t>W05000709</t>
  </si>
  <si>
    <t>W05000710</t>
  </si>
  <si>
    <t>W05000711</t>
  </si>
  <si>
    <t>W05000712</t>
  </si>
  <si>
    <t>W05000713</t>
  </si>
  <si>
    <t>W05000714</t>
  </si>
  <si>
    <t>W05000715</t>
  </si>
  <si>
    <t>W05000716</t>
  </si>
  <si>
    <t>W05000895</t>
  </si>
  <si>
    <t>W05000593</t>
  </si>
  <si>
    <t>W05000594</t>
  </si>
  <si>
    <t>W05000595</t>
  </si>
  <si>
    <t>W05000596</t>
  </si>
  <si>
    <t>W05000598</t>
  </si>
  <si>
    <t>W05000599</t>
  </si>
  <si>
    <t>W05000601</t>
  </si>
  <si>
    <t>W05000602</t>
  </si>
  <si>
    <t>W05000603</t>
  </si>
  <si>
    <t>W05000604</t>
  </si>
  <si>
    <t>W05000605</t>
  </si>
  <si>
    <t>W05000607</t>
  </si>
  <si>
    <t>W05000608</t>
  </si>
  <si>
    <t>W05000609</t>
  </si>
  <si>
    <t>W05000610</t>
  </si>
  <si>
    <t>W05000611</t>
  </si>
  <si>
    <t>W05000612</t>
  </si>
  <si>
    <t>W05000613</t>
  </si>
  <si>
    <t>W05000614</t>
  </si>
  <si>
    <t>W05000615</t>
  </si>
  <si>
    <t>W05000616</t>
  </si>
  <si>
    <t>W05000617</t>
  </si>
  <si>
    <t>W05000618</t>
  </si>
  <si>
    <t>W05000619</t>
  </si>
  <si>
    <t>W05000620</t>
  </si>
  <si>
    <t>W05000622</t>
  </si>
  <si>
    <t>W05000623</t>
  </si>
  <si>
    <t>W05000624</t>
  </si>
  <si>
    <t>W05000625</t>
  </si>
  <si>
    <t>W05000626</t>
  </si>
  <si>
    <t>W05000627</t>
  </si>
  <si>
    <t>W05000628</t>
  </si>
  <si>
    <t>W05000629</t>
  </si>
  <si>
    <t>W05000630</t>
  </si>
  <si>
    <t>W05000631</t>
  </si>
  <si>
    <t>W05000896</t>
  </si>
  <si>
    <t>W05000897</t>
  </si>
  <si>
    <t>W05000898</t>
  </si>
  <si>
    <t>W05000899</t>
  </si>
  <si>
    <t>W05000284</t>
  </si>
  <si>
    <t>W05000285</t>
  </si>
  <si>
    <t>W05000286</t>
  </si>
  <si>
    <t>W05000287</t>
  </si>
  <si>
    <t>W05000288</t>
  </si>
  <si>
    <t>W05000289</t>
  </si>
  <si>
    <t>W05000290</t>
  </si>
  <si>
    <t>W05000291</t>
  </si>
  <si>
    <t>W05000292</t>
  </si>
  <si>
    <t>W05000293</t>
  </si>
  <si>
    <t>W05000294</t>
  </si>
  <si>
    <t>W05000295</t>
  </si>
  <si>
    <t>W05000296</t>
  </si>
  <si>
    <t>W05000297</t>
  </si>
  <si>
    <t>W05000298</t>
  </si>
  <si>
    <t>W05000299</t>
  </si>
  <si>
    <t>W05000300</t>
  </si>
  <si>
    <t>W05000301</t>
  </si>
  <si>
    <t>W05000302</t>
  </si>
  <si>
    <t>W05000303</t>
  </si>
  <si>
    <t>W05000304</t>
  </si>
  <si>
    <t>W05000305</t>
  </si>
  <si>
    <t>W05000306</t>
  </si>
  <si>
    <t>W05000307</t>
  </si>
  <si>
    <t>W05000308</t>
  </si>
  <si>
    <t>W05000309</t>
  </si>
  <si>
    <t>W05000310</t>
  </si>
  <si>
    <t>W05000311</t>
  </si>
  <si>
    <t>W05000312</t>
  </si>
  <si>
    <t>W05000313</t>
  </si>
  <si>
    <t>W05000314</t>
  </si>
  <si>
    <t>W05000315</t>
  </si>
  <si>
    <t>W05000316</t>
  </si>
  <si>
    <t>W05000317</t>
  </si>
  <si>
    <t>W05000318</t>
  </si>
  <si>
    <t>W05000319</t>
  </si>
  <si>
    <t>W05000320</t>
  </si>
  <si>
    <t>W05000321</t>
  </si>
  <si>
    <t>W05000322</t>
  </si>
  <si>
    <t>W05000324</t>
  </si>
  <si>
    <t>W05000325</t>
  </si>
  <si>
    <t>W05000326</t>
  </si>
  <si>
    <t>W05000327</t>
  </si>
  <si>
    <t>W05000328</t>
  </si>
  <si>
    <t>W05000329</t>
  </si>
  <si>
    <t>W05000330</t>
  </si>
  <si>
    <t>W05000331</t>
  </si>
  <si>
    <t>W05000332</t>
  </si>
  <si>
    <t xml:space="preserve"> </t>
  </si>
  <si>
    <t>W05000333</t>
  </si>
  <si>
    <t>W05000334</t>
  </si>
  <si>
    <t>W05000335</t>
  </si>
  <si>
    <t>W05000336</t>
  </si>
  <si>
    <t>W05000337</t>
  </si>
  <si>
    <t>W05000338</t>
  </si>
  <si>
    <t>W05000339</t>
  </si>
  <si>
    <t>W05000340</t>
  </si>
  <si>
    <t>W05000341</t>
  </si>
  <si>
    <t>W05000342</t>
  </si>
  <si>
    <t>W05000343</t>
  </si>
  <si>
    <t>W05000344</t>
  </si>
  <si>
    <t>W05000345</t>
  </si>
  <si>
    <t>W05000346</t>
  </si>
  <si>
    <t>W05000347</t>
  </si>
  <si>
    <t>W05000349</t>
  </si>
  <si>
    <t>W05000350</t>
  </si>
  <si>
    <t>W05000351</t>
  </si>
  <si>
    <t>W05000352</t>
  </si>
  <si>
    <t>W05000353</t>
  </si>
  <si>
    <t>W05000354</t>
  </si>
  <si>
    <t>W05000355</t>
  </si>
  <si>
    <t>W05000356</t>
  </si>
  <si>
    <t>W05000893</t>
  </si>
  <si>
    <t>W05000894</t>
  </si>
  <si>
    <t>W05000655</t>
  </si>
  <si>
    <t>W05000656</t>
  </si>
  <si>
    <t>W05000657</t>
  </si>
  <si>
    <t>W05000658</t>
  </si>
  <si>
    <t>W05000659</t>
  </si>
  <si>
    <t>W05000660</t>
  </si>
  <si>
    <t>W05000661</t>
  </si>
  <si>
    <t>W05000662</t>
  </si>
  <si>
    <t>W05000663</t>
  </si>
  <si>
    <t>W05000664</t>
  </si>
  <si>
    <t>W05000665</t>
  </si>
  <si>
    <t>W05000666</t>
  </si>
  <si>
    <t>W05000667</t>
  </si>
  <si>
    <t>W05000668</t>
  </si>
  <si>
    <t>W05000669</t>
  </si>
  <si>
    <t>W05000670</t>
  </si>
  <si>
    <t>W05000671</t>
  </si>
  <si>
    <t>W05000672</t>
  </si>
  <si>
    <t>W05000675</t>
  </si>
  <si>
    <t>W05000676</t>
  </si>
  <si>
    <t>W05000677</t>
  </si>
  <si>
    <t>W05000678</t>
  </si>
  <si>
    <t>W05000679</t>
  </si>
  <si>
    <t>W05000680</t>
  </si>
  <si>
    <t>W05000681</t>
  </si>
  <si>
    <t>W05000682</t>
  </si>
  <si>
    <t>W05000683</t>
  </si>
  <si>
    <t>W05000684</t>
  </si>
  <si>
    <t>W05000686</t>
  </si>
  <si>
    <t>W05000687</t>
  </si>
  <si>
    <t>W05000688</t>
  </si>
  <si>
    <t>W05000689</t>
  </si>
  <si>
    <t>W05000690</t>
  </si>
  <si>
    <t>W05000691</t>
  </si>
  <si>
    <t>W05000693</t>
  </si>
  <si>
    <t>W05000694</t>
  </si>
  <si>
    <t>W05000695</t>
  </si>
  <si>
    <t>W05000696</t>
  </si>
  <si>
    <t>W05000697</t>
  </si>
  <si>
    <t>W05000698</t>
  </si>
  <si>
    <t>W05000699</t>
  </si>
  <si>
    <t>W05000700</t>
  </si>
  <si>
    <t>W05000701</t>
  </si>
  <si>
    <t>W05000702</t>
  </si>
  <si>
    <t>W05000703</t>
  </si>
  <si>
    <t>W05000704</t>
  </si>
  <si>
    <t>W05000705</t>
  </si>
  <si>
    <t>W05000706</t>
  </si>
  <si>
    <t>W05000889</t>
  </si>
  <si>
    <t>W05000890</t>
  </si>
  <si>
    <t>W05000891</t>
  </si>
  <si>
    <t>W05000892</t>
  </si>
  <si>
    <t>W05000397</t>
  </si>
  <si>
    <t>W05000398</t>
  </si>
  <si>
    <t>Trowbridge (2)</t>
  </si>
  <si>
    <t>W05000399</t>
  </si>
  <si>
    <t>W05000400</t>
  </si>
  <si>
    <t>W05000401</t>
  </si>
  <si>
    <t>W05000402</t>
  </si>
  <si>
    <t>W05000403</t>
  </si>
  <si>
    <t>W05000404</t>
  </si>
  <si>
    <t>W05000405</t>
  </si>
  <si>
    <t>W05000406</t>
  </si>
  <si>
    <t>W05000407</t>
  </si>
  <si>
    <t>W05000408</t>
  </si>
  <si>
    <t>W05000409</t>
  </si>
  <si>
    <t>W05000410</t>
  </si>
  <si>
    <t>W05000411</t>
  </si>
  <si>
    <t>W05000412</t>
  </si>
  <si>
    <t>W05000413</t>
  </si>
  <si>
    <t>W05000414</t>
  </si>
  <si>
    <t>W05000415</t>
  </si>
  <si>
    <t>W05000416</t>
  </si>
  <si>
    <t>W05000417</t>
  </si>
  <si>
    <t>W05000418</t>
  </si>
  <si>
    <t>W05000419</t>
  </si>
  <si>
    <t>W05000420</t>
  </si>
  <si>
    <t>W05000421</t>
  </si>
  <si>
    <t>W05000422</t>
  </si>
  <si>
    <t>W05000423</t>
  </si>
  <si>
    <t>W05000424</t>
  </si>
  <si>
    <t>W05000425</t>
  </si>
  <si>
    <t>W05000426</t>
  </si>
  <si>
    <t>W05000427</t>
  </si>
  <si>
    <t>W05000428</t>
  </si>
  <si>
    <t>W05000429</t>
  </si>
  <si>
    <t>W05000430</t>
  </si>
  <si>
    <t>W05000431</t>
  </si>
  <si>
    <t>W05000432</t>
  </si>
  <si>
    <t>W05000433</t>
  </si>
  <si>
    <t>W05000434</t>
  </si>
  <si>
    <t>W05000435</t>
  </si>
  <si>
    <t>W05000436</t>
  </si>
  <si>
    <t>W05000437</t>
  </si>
  <si>
    <t>W05000438</t>
  </si>
  <si>
    <t>W05000439</t>
  </si>
  <si>
    <t>W05000440</t>
  </si>
  <si>
    <t>W05000441</t>
  </si>
  <si>
    <t>W05000442</t>
  </si>
  <si>
    <t>W05000443</t>
  </si>
  <si>
    <t>W05000444</t>
  </si>
  <si>
    <t>W05000445</t>
  </si>
  <si>
    <t>W05000446</t>
  </si>
  <si>
    <t>W05000447</t>
  </si>
  <si>
    <t>W05000448</t>
  </si>
  <si>
    <t>W05000449</t>
  </si>
  <si>
    <t>W05000450</t>
  </si>
  <si>
    <t>W05000451</t>
  </si>
  <si>
    <t>W05000452</t>
  </si>
  <si>
    <t>W05000453</t>
  </si>
  <si>
    <t>W05000454</t>
  </si>
  <si>
    <t>W05000455</t>
  </si>
  <si>
    <t>W05000456</t>
  </si>
  <si>
    <t>W05000357</t>
  </si>
  <si>
    <t>W05000358</t>
  </si>
  <si>
    <t>W05000359</t>
  </si>
  <si>
    <t>W05000360</t>
  </si>
  <si>
    <t>W05000361</t>
  </si>
  <si>
    <t>W05000362</t>
  </si>
  <si>
    <t>W05000363</t>
  </si>
  <si>
    <t>W05000364</t>
  </si>
  <si>
    <t>W05000365</t>
  </si>
  <si>
    <t>W05000366</t>
  </si>
  <si>
    <t>W05000367</t>
  </si>
  <si>
    <t>W05000368</t>
  </si>
  <si>
    <t>W05000369</t>
  </si>
  <si>
    <t>W05000370</t>
  </si>
  <si>
    <t>W05000371</t>
  </si>
  <si>
    <t>W05000372</t>
  </si>
  <si>
    <t>W05000373</t>
  </si>
  <si>
    <t>W05000374</t>
  </si>
  <si>
    <t>W05000375</t>
  </si>
  <si>
    <t>W05000376</t>
  </si>
  <si>
    <t>W05000377</t>
  </si>
  <si>
    <t>W05000378</t>
  </si>
  <si>
    <t>W05000379</t>
  </si>
  <si>
    <t>W05000380</t>
  </si>
  <si>
    <t>W05000381</t>
  </si>
  <si>
    <t>W05000382</t>
  </si>
  <si>
    <t>W05000383</t>
  </si>
  <si>
    <t>W05000384</t>
  </si>
  <si>
    <t>W05000385</t>
  </si>
  <si>
    <t>W05000386</t>
  </si>
  <si>
    <t>W05000387</t>
  </si>
  <si>
    <t>W05000388</t>
  </si>
  <si>
    <t>W05000389</t>
  </si>
  <si>
    <t>W05000390</t>
  </si>
  <si>
    <t>W05000391</t>
  </si>
  <si>
    <t>W05000392</t>
  </si>
  <si>
    <t>W05000393</t>
  </si>
  <si>
    <t>W05000394</t>
  </si>
  <si>
    <t>W05000395</t>
  </si>
  <si>
    <t>W05000396</t>
  </si>
  <si>
    <t>W05000150</t>
  </si>
  <si>
    <t>W05000151</t>
  </si>
  <si>
    <t>W05000152</t>
  </si>
  <si>
    <t>W05000153</t>
  </si>
  <si>
    <t>W05000154</t>
  </si>
  <si>
    <t>W05000155</t>
  </si>
  <si>
    <t>W05000156</t>
  </si>
  <si>
    <t>W05000157</t>
  </si>
  <si>
    <t>W05000158</t>
  </si>
  <si>
    <t>W05000159</t>
  </si>
  <si>
    <t>W05000160</t>
  </si>
  <si>
    <t>W05000161</t>
  </si>
  <si>
    <t>W05000162</t>
  </si>
  <si>
    <t>W05000163</t>
  </si>
  <si>
    <t>W05000164</t>
  </si>
  <si>
    <t>W05000165</t>
  </si>
  <si>
    <t>W05000166</t>
  </si>
  <si>
    <t>W05000167</t>
  </si>
  <si>
    <t>W05000168</t>
  </si>
  <si>
    <t>W05000169</t>
  </si>
  <si>
    <t>W05000170</t>
  </si>
  <si>
    <t>W05000171</t>
  </si>
  <si>
    <t>W05000172</t>
  </si>
  <si>
    <t>W05000173</t>
  </si>
  <si>
    <t>W05000174</t>
  </si>
  <si>
    <t>W05000175</t>
  </si>
  <si>
    <t>W05000176</t>
  </si>
  <si>
    <t>W05000177</t>
  </si>
  <si>
    <t>W05000178</t>
  </si>
  <si>
    <t>W05000179</t>
  </si>
  <si>
    <t>W05000180</t>
  </si>
  <si>
    <t>W05000181</t>
  </si>
  <si>
    <t>W05000182</t>
  </si>
  <si>
    <t>W05000183</t>
  </si>
  <si>
    <t>W05000184</t>
  </si>
  <si>
    <t>W05000185</t>
  </si>
  <si>
    <t>W05000186</t>
  </si>
  <si>
    <t>W05000187</t>
  </si>
  <si>
    <t>W05000188</t>
  </si>
  <si>
    <t>W05000189</t>
  </si>
  <si>
    <t>W05000190</t>
  </si>
  <si>
    <t>W05000191</t>
  </si>
  <si>
    <t>W05000192</t>
  </si>
  <si>
    <t>W05000193</t>
  </si>
  <si>
    <t>W05000194</t>
  </si>
  <si>
    <t>W05000195</t>
  </si>
  <si>
    <t>W05000196</t>
  </si>
  <si>
    <t>W05000197</t>
  </si>
  <si>
    <t>W05000198</t>
  </si>
  <si>
    <t>W05000199</t>
  </si>
  <si>
    <t>W05000200</t>
  </si>
  <si>
    <t>W05000201</t>
  </si>
  <si>
    <t>W05000202</t>
  </si>
  <si>
    <t>W05000203</t>
  </si>
  <si>
    <t>W05000204</t>
  </si>
  <si>
    <t>W05000205</t>
  </si>
  <si>
    <t>W05000206</t>
  </si>
  <si>
    <t>W05000207</t>
  </si>
  <si>
    <t>W05000208</t>
  </si>
  <si>
    <t>W05000209</t>
  </si>
  <si>
    <t>W05000210</t>
  </si>
  <si>
    <t>W05000211</t>
  </si>
  <si>
    <t>W05000212</t>
  </si>
  <si>
    <t>W05000213</t>
  </si>
  <si>
    <t>W05000214</t>
  </si>
  <si>
    <t>W05000215</t>
  </si>
  <si>
    <t>W05000216</t>
  </si>
  <si>
    <t>W05000217</t>
  </si>
  <si>
    <t>W05000218</t>
  </si>
  <si>
    <t>W05000219</t>
  </si>
  <si>
    <t>W05000220</t>
  </si>
  <si>
    <t>W05000791</t>
  </si>
  <si>
    <t>W05000792</t>
  </si>
  <si>
    <t>W05000793</t>
  </si>
  <si>
    <t>W05000794</t>
  </si>
  <si>
    <t>W05000795</t>
  </si>
  <si>
    <t>Martletwy (3)</t>
  </si>
  <si>
    <t>Pont-y-clun (1)</t>
  </si>
  <si>
    <t>W05000796</t>
  </si>
  <si>
    <t>W05000797</t>
  </si>
  <si>
    <t>W05000798</t>
  </si>
  <si>
    <t>W05000799</t>
  </si>
  <si>
    <t>W05000800</t>
  </si>
  <si>
    <t>W05000801</t>
  </si>
  <si>
    <t>W05000802</t>
  </si>
  <si>
    <t>W05000803</t>
  </si>
  <si>
    <t>W05000804</t>
  </si>
  <si>
    <t>W05000805</t>
  </si>
  <si>
    <t>W05000806</t>
  </si>
  <si>
    <t>W05000807</t>
  </si>
  <si>
    <t>W05000808</t>
  </si>
  <si>
    <t>W05000809</t>
  </si>
  <si>
    <t>W05000810</t>
  </si>
  <si>
    <t>W05000811</t>
  </si>
  <si>
    <t>W05000812</t>
  </si>
  <si>
    <t>W05000813</t>
  </si>
  <si>
    <t>W05000814</t>
  </si>
  <si>
    <t>W05000815</t>
  </si>
  <si>
    <t>W05000816</t>
  </si>
  <si>
    <t>W05000817</t>
  </si>
  <si>
    <t>W05000818</t>
  </si>
  <si>
    <t>W05000819</t>
  </si>
  <si>
    <t>W05000820</t>
  </si>
  <si>
    <t>W05000821</t>
  </si>
  <si>
    <t>W05000822</t>
  </si>
  <si>
    <t>W05000823</t>
  </si>
  <si>
    <t>W05000824</t>
  </si>
  <si>
    <t>W05000825</t>
  </si>
  <si>
    <t>W05000826</t>
  </si>
  <si>
    <t>W05000827</t>
  </si>
  <si>
    <t>W05000828</t>
  </si>
  <si>
    <t>W05000829</t>
  </si>
  <si>
    <t>W05000830</t>
  </si>
  <si>
    <t>W05000831</t>
  </si>
  <si>
    <t>W05000832</t>
  </si>
  <si>
    <t>W05000457</t>
  </si>
  <si>
    <t>W05000458</t>
  </si>
  <si>
    <t>W05000459</t>
  </si>
  <si>
    <t>W05000460</t>
  </si>
  <si>
    <t>W05000461</t>
  </si>
  <si>
    <t>W05000462</t>
  </si>
  <si>
    <t>W05000463</t>
  </si>
  <si>
    <t>W05000464</t>
  </si>
  <si>
    <t>W05000465</t>
  </si>
  <si>
    <t>W05000466</t>
  </si>
  <si>
    <t>W05000467</t>
  </si>
  <si>
    <t>W05000468</t>
  </si>
  <si>
    <t>W05000469</t>
  </si>
  <si>
    <t>W05000470</t>
  </si>
  <si>
    <t>W05000471</t>
  </si>
  <si>
    <t>W05000472</t>
  </si>
  <si>
    <t>W05000473</t>
  </si>
  <si>
    <t>W05000474</t>
  </si>
  <si>
    <t>W05000475</t>
  </si>
  <si>
    <t>W05000476</t>
  </si>
  <si>
    <t>W05000477</t>
  </si>
  <si>
    <t>W05000478</t>
  </si>
  <si>
    <t>W05000479</t>
  </si>
  <si>
    <t>W05000480</t>
  </si>
  <si>
    <t>W05000481</t>
  </si>
  <si>
    <t>W05000482</t>
  </si>
  <si>
    <t>W05000483</t>
  </si>
  <si>
    <t>W05000484</t>
  </si>
  <si>
    <t>W05000485</t>
  </si>
  <si>
    <t>W05000486</t>
  </si>
  <si>
    <t>W05000487</t>
  </si>
  <si>
    <t>W05000488</t>
  </si>
  <si>
    <t>W05000489</t>
  </si>
  <si>
    <t>W05000490</t>
  </si>
  <si>
    <t>W05000491</t>
  </si>
  <si>
    <t>W05000492</t>
  </si>
  <si>
    <t>W05000493</t>
  </si>
  <si>
    <t>W05000494</t>
  </si>
  <si>
    <t>W05000495</t>
  </si>
  <si>
    <t>W05000496</t>
  </si>
  <si>
    <t>W05000497</t>
  </si>
  <si>
    <t>W05000498</t>
  </si>
  <si>
    <t>W05000499</t>
  </si>
  <si>
    <t>W05000500</t>
  </si>
  <si>
    <t>W05000501</t>
  </si>
  <si>
    <t>W05000502</t>
  </si>
  <si>
    <t>W05000503</t>
  </si>
  <si>
    <t>W05000504</t>
  </si>
  <si>
    <t>W05000505</t>
  </si>
  <si>
    <t>W05000506</t>
  </si>
  <si>
    <t>W05000507</t>
  </si>
  <si>
    <t>W05000508</t>
  </si>
  <si>
    <t>W05000509</t>
  </si>
  <si>
    <t>W05000510</t>
  </si>
  <si>
    <t>W05000511</t>
  </si>
  <si>
    <t>W05000512</t>
  </si>
  <si>
    <t>W05000513</t>
  </si>
  <si>
    <t>W05000514</t>
  </si>
  <si>
    <t>W05000221</t>
  </si>
  <si>
    <t>W05000222</t>
  </si>
  <si>
    <t>W05000223</t>
  </si>
  <si>
    <t>W05000224</t>
  </si>
  <si>
    <t>W05000225</t>
  </si>
  <si>
    <t>W05000226</t>
  </si>
  <si>
    <t>W05000227</t>
  </si>
  <si>
    <t>W05000228</t>
  </si>
  <si>
    <t>W05000229</t>
  </si>
  <si>
    <t>W05000230</t>
  </si>
  <si>
    <t>W05000231</t>
  </si>
  <si>
    <t>W05000232</t>
  </si>
  <si>
    <t>W05000233</t>
  </si>
  <si>
    <t>St. Cattwg</t>
  </si>
  <si>
    <t>St. James</t>
  </si>
  <si>
    <t>St. Martins</t>
  </si>
  <si>
    <t>W05000234</t>
  </si>
  <si>
    <t>W05000235</t>
  </si>
  <si>
    <t>W05000236</t>
  </si>
  <si>
    <t>W05000767</t>
  </si>
  <si>
    <t>W05000768</t>
  </si>
  <si>
    <t>W05000769</t>
  </si>
  <si>
    <t>W05000770</t>
  </si>
  <si>
    <t>W05000771</t>
  </si>
  <si>
    <t>W05000772</t>
  </si>
  <si>
    <t>W05000773</t>
  </si>
  <si>
    <t>W05000774</t>
  </si>
  <si>
    <t>W05000775</t>
  </si>
  <si>
    <t>W05000776</t>
  </si>
  <si>
    <t>W05000777</t>
  </si>
  <si>
    <t>W05000778</t>
  </si>
  <si>
    <t>W05000779</t>
  </si>
  <si>
    <t>W05000780</t>
  </si>
  <si>
    <t>W05000781</t>
  </si>
  <si>
    <t>W05000782</t>
  </si>
  <si>
    <t>W05000783</t>
  </si>
  <si>
    <t>W05000784</t>
  </si>
  <si>
    <t>W05000785</t>
  </si>
  <si>
    <t>W05000786</t>
  </si>
  <si>
    <t>W05000787</t>
  </si>
  <si>
    <t>W05000788</t>
  </si>
  <si>
    <t>W05000789</t>
  </si>
  <si>
    <t>W05000790</t>
  </si>
  <si>
    <t>W05000237</t>
  </si>
  <si>
    <t>W05000238</t>
  </si>
  <si>
    <t>W05000239</t>
  </si>
  <si>
    <t>W05000241</t>
  </si>
  <si>
    <t>W05000244</t>
  </si>
  <si>
    <t>W05000245</t>
  </si>
  <si>
    <t>W05000246</t>
  </si>
  <si>
    <t>W05000247</t>
  </si>
  <si>
    <t>W05000249</t>
  </si>
  <si>
    <t>W05000250</t>
  </si>
  <si>
    <t>W05000251</t>
  </si>
  <si>
    <t>W05000253</t>
  </si>
  <si>
    <t>W05000254</t>
  </si>
  <si>
    <t>W05000256</t>
  </si>
  <si>
    <t>W05000257</t>
  </si>
  <si>
    <t>W05000258</t>
  </si>
  <si>
    <t>W05000260</t>
  </si>
  <si>
    <t>W05000261</t>
  </si>
  <si>
    <t>W05000262</t>
  </si>
  <si>
    <t>W05000263</t>
  </si>
  <si>
    <t>W05000264</t>
  </si>
  <si>
    <t>W05000265</t>
  </si>
  <si>
    <t>W05000266</t>
  </si>
  <si>
    <t>W05000268</t>
  </si>
  <si>
    <t>W05000269</t>
  </si>
  <si>
    <t>W05000270</t>
  </si>
  <si>
    <t>W05000271</t>
  </si>
  <si>
    <t>W05000272</t>
  </si>
  <si>
    <t>W05000273</t>
  </si>
  <si>
    <t>W05000274</t>
  </si>
  <si>
    <t>W05000275</t>
  </si>
  <si>
    <t>W05000276</t>
  </si>
  <si>
    <t>W05000278</t>
  </si>
  <si>
    <t>W05000279</t>
  </si>
  <si>
    <t>W05000280</t>
  </si>
  <si>
    <t>W05000281</t>
  </si>
  <si>
    <t>W05000283</t>
  </si>
  <si>
    <t>W05000903</t>
  </si>
  <si>
    <t>W05000904</t>
  </si>
  <si>
    <t>W05000905</t>
  </si>
  <si>
    <t>W05000906</t>
  </si>
  <si>
    <t>W05000907</t>
  </si>
  <si>
    <t>W05000908</t>
  </si>
  <si>
    <t>W05000909</t>
  </si>
  <si>
    <t>W05000910</t>
  </si>
  <si>
    <t>W05000911</t>
  </si>
  <si>
    <t>W05000912</t>
  </si>
  <si>
    <t>Liswerry (1)</t>
  </si>
  <si>
    <t>Nantmel (1)</t>
  </si>
  <si>
    <t>Abermaw</t>
  </si>
  <si>
    <t>46</t>
  </si>
  <si>
    <t>Llanystumdwy</t>
  </si>
  <si>
    <t>Menai (Bangor)</t>
  </si>
  <si>
    <t>Menai (Caernarfon)</t>
  </si>
  <si>
    <t>Peblig (Caernarfon)</t>
  </si>
  <si>
    <t>70.</t>
  </si>
  <si>
    <t>71.</t>
  </si>
  <si>
    <t>Llanrhystyd</t>
  </si>
  <si>
    <t>Rhuddlan (1)</t>
  </si>
  <si>
    <t>Aberystwyth Bronglais (1)</t>
  </si>
  <si>
    <t>Aberystwyth Penparcau (1)</t>
  </si>
  <si>
    <t>Aberystwyth Rheidol (1)</t>
  </si>
  <si>
    <t>Llanbadarn Fawr - Padarn (3)</t>
  </si>
  <si>
    <t>Llanbadarn Fawr - Sulien (3)</t>
  </si>
  <si>
    <t>Llandysilio-gogo</t>
  </si>
  <si>
    <t>Pen-parc</t>
  </si>
  <si>
    <t>New Inn (1)</t>
  </si>
  <si>
    <t>Grofield (1)</t>
  </si>
  <si>
    <t>Devauden (2)</t>
  </si>
  <si>
    <t>Drybridge (3)</t>
  </si>
  <si>
    <t>Wyesham (3)</t>
  </si>
  <si>
    <t>Overmonnow (3)</t>
  </si>
  <si>
    <t>Green Lane (4)</t>
  </si>
  <si>
    <t>The Elms (5)</t>
  </si>
  <si>
    <t>Mill (5)</t>
  </si>
  <si>
    <t>W05000515</t>
  </si>
  <si>
    <t>W05000516</t>
  </si>
  <si>
    <t>W05000517</t>
  </si>
  <si>
    <t>W05000518</t>
  </si>
  <si>
    <t>W05000519</t>
  </si>
  <si>
    <t>W05000520</t>
  </si>
  <si>
    <t>W05000521</t>
  </si>
  <si>
    <t>W05000522</t>
  </si>
  <si>
    <t>W05000523</t>
  </si>
  <si>
    <t>W05000524</t>
  </si>
  <si>
    <t>W05000525</t>
  </si>
  <si>
    <t>W05000526</t>
  </si>
  <si>
    <t>W05000527</t>
  </si>
  <si>
    <t>W05000528</t>
  </si>
  <si>
    <t>W05000529</t>
  </si>
  <si>
    <t>W05000530</t>
  </si>
  <si>
    <t>W05000531</t>
  </si>
  <si>
    <t>W05000532</t>
  </si>
  <si>
    <t>W05000533</t>
  </si>
  <si>
    <t>W05000534</t>
  </si>
  <si>
    <t>W05000535</t>
  </si>
  <si>
    <t>W05000536</t>
  </si>
  <si>
    <t>W05000537</t>
  </si>
  <si>
    <t>W05000538</t>
  </si>
  <si>
    <t>W05000539</t>
  </si>
  <si>
    <t>W05000540</t>
  </si>
  <si>
    <t>W05000541</t>
  </si>
  <si>
    <t>W05000542</t>
  </si>
  <si>
    <t>W05000543</t>
  </si>
  <si>
    <t>W05000544</t>
  </si>
  <si>
    <t>W05000545</t>
  </si>
  <si>
    <t>W05000546</t>
  </si>
  <si>
    <t>W05000547</t>
  </si>
  <si>
    <t>W05000548</t>
  </si>
  <si>
    <t>W05000549</t>
  </si>
  <si>
    <t>W05000550</t>
  </si>
  <si>
    <t>Plymouth (1)</t>
  </si>
  <si>
    <t>St. Augustine's (1)</t>
  </si>
  <si>
    <t>Ceredigion</t>
  </si>
  <si>
    <t>Blaenau Gwent</t>
  </si>
  <si>
    <t>Isle of Anglesey</t>
  </si>
  <si>
    <t>Merthyr Tydfil</t>
  </si>
  <si>
    <t>Conwy</t>
  </si>
  <si>
    <t>ELECTORATE TABLE</t>
  </si>
  <si>
    <t>Total</t>
  </si>
  <si>
    <t>530</t>
  </si>
  <si>
    <t>Aberavon CC</t>
  </si>
  <si>
    <t>531</t>
  </si>
  <si>
    <t>Alyn and Deeside CC</t>
  </si>
  <si>
    <t>532</t>
  </si>
  <si>
    <t>Blaenau Gwent CC</t>
  </si>
  <si>
    <t>533</t>
  </si>
  <si>
    <t>Brecon and Radnorshire CC</t>
  </si>
  <si>
    <t>534</t>
  </si>
  <si>
    <t>Bridgend CC</t>
  </si>
  <si>
    <t>535</t>
  </si>
  <si>
    <t>536</t>
  </si>
  <si>
    <t>Caerphilly CC</t>
  </si>
  <si>
    <t>537</t>
  </si>
  <si>
    <t>Cardiff Central BC</t>
  </si>
  <si>
    <t>538</t>
  </si>
  <si>
    <t>Cardiff North BC</t>
  </si>
  <si>
    <t>539</t>
  </si>
  <si>
    <t>Cardiff South and Penarth BC</t>
  </si>
  <si>
    <t>540</t>
  </si>
  <si>
    <t>Cardiff West BC</t>
  </si>
  <si>
    <t>541</t>
  </si>
  <si>
    <t>Carmarthen East and Dinefwr CC</t>
  </si>
  <si>
    <t>542</t>
  </si>
  <si>
    <t>Carmarthen West and South Pembrokeshire CC</t>
  </si>
  <si>
    <t>543</t>
  </si>
  <si>
    <t>Ceredigion CC</t>
  </si>
  <si>
    <t>544</t>
  </si>
  <si>
    <t>Clwyd South CC</t>
  </si>
  <si>
    <t>545</t>
  </si>
  <si>
    <t>Clwyd West CC</t>
  </si>
  <si>
    <t>546</t>
  </si>
  <si>
    <t>547</t>
  </si>
  <si>
    <t>Cynon Valley CC</t>
  </si>
  <si>
    <t>548</t>
  </si>
  <si>
    <t>Delyn CC</t>
  </si>
  <si>
    <t>549</t>
  </si>
  <si>
    <t>Gower CC</t>
  </si>
  <si>
    <t>550</t>
  </si>
  <si>
    <t>Islwyn CC</t>
  </si>
  <si>
    <t>551</t>
  </si>
  <si>
    <t>Llanelli CC</t>
  </si>
  <si>
    <t>552</t>
  </si>
  <si>
    <t>553</t>
  </si>
  <si>
    <t>Merthyr Tydfil and Rhymney CC</t>
  </si>
  <si>
    <t>554</t>
  </si>
  <si>
    <t>Monmouth CC</t>
  </si>
  <si>
    <t>555</t>
  </si>
  <si>
    <t>Montgomeryshire CC</t>
  </si>
  <si>
    <t>556</t>
  </si>
  <si>
    <t>Neath CC</t>
  </si>
  <si>
    <t>557</t>
  </si>
  <si>
    <t>Newport East CC</t>
  </si>
  <si>
    <t>558</t>
  </si>
  <si>
    <t>Newport West CC</t>
  </si>
  <si>
    <t>559</t>
  </si>
  <si>
    <t>Ogmore CC</t>
  </si>
  <si>
    <t>560</t>
  </si>
  <si>
    <t>Pontypridd CC</t>
  </si>
  <si>
    <t>561</t>
  </si>
  <si>
    <t>Teigl (20)</t>
  </si>
  <si>
    <t>Preseli Pembrokeshire CC</t>
  </si>
  <si>
    <t>562</t>
  </si>
  <si>
    <t>Rhondda CC</t>
  </si>
  <si>
    <t>563</t>
  </si>
  <si>
    <t>Swansea East BC</t>
  </si>
  <si>
    <t>564</t>
  </si>
  <si>
    <t>Swansea West BC</t>
  </si>
  <si>
    <t>565</t>
  </si>
  <si>
    <t>Torfaen CC</t>
  </si>
  <si>
    <t>566</t>
  </si>
  <si>
    <t>Vale of Clwyd CC</t>
  </si>
  <si>
    <t>567</t>
  </si>
  <si>
    <t>Vale of Glamorgan CC</t>
  </si>
  <si>
    <t>568</t>
  </si>
  <si>
    <t>Wrexham CC</t>
  </si>
  <si>
    <t>569</t>
  </si>
  <si>
    <t>Ynys Môn CC</t>
  </si>
  <si>
    <t>Flintshire (pt)</t>
  </si>
  <si>
    <t>Denbighshire (pt)</t>
  </si>
  <si>
    <t>Powys (pt)</t>
  </si>
  <si>
    <t>Wrexham (pt)</t>
  </si>
  <si>
    <t>Conwy (pt)</t>
  </si>
  <si>
    <t>1.</t>
  </si>
  <si>
    <t>Betws yn Rhos</t>
  </si>
  <si>
    <t>7.</t>
  </si>
  <si>
    <t>Colwyn</t>
  </si>
  <si>
    <t>12.</t>
  </si>
  <si>
    <t>14.</t>
  </si>
  <si>
    <t>Eirias</t>
  </si>
  <si>
    <t>16.</t>
  </si>
  <si>
    <t>Gele</t>
  </si>
  <si>
    <t>17.</t>
  </si>
  <si>
    <t>Glyn</t>
  </si>
  <si>
    <t>20.</t>
  </si>
  <si>
    <t>21.</t>
  </si>
  <si>
    <t>Llanddulas</t>
  </si>
  <si>
    <t>22.</t>
  </si>
  <si>
    <t>23.</t>
  </si>
  <si>
    <t>Llangernyw</t>
  </si>
  <si>
    <t>24.</t>
  </si>
  <si>
    <t>Llansannan</t>
  </si>
  <si>
    <t>25.</t>
  </si>
  <si>
    <t>Llysfaen</t>
  </si>
  <si>
    <t>27.</t>
  </si>
  <si>
    <t>Mochdre</t>
  </si>
  <si>
    <t>33.</t>
  </si>
  <si>
    <t>Pentre Mawr</t>
  </si>
  <si>
    <t>34.</t>
  </si>
  <si>
    <t>Rhiw</t>
  </si>
  <si>
    <t>35.</t>
  </si>
  <si>
    <t>Rhos</t>
  </si>
  <si>
    <t>36.</t>
  </si>
  <si>
    <t>39.</t>
  </si>
  <si>
    <t>Uwchaled</t>
  </si>
  <si>
    <t/>
  </si>
  <si>
    <t>Clwyd West CC (pt)</t>
  </si>
  <si>
    <t>Bodelwyddan</t>
  </si>
  <si>
    <t>2.</t>
  </si>
  <si>
    <t>Corwen</t>
  </si>
  <si>
    <t>3.</t>
  </si>
  <si>
    <t>4.</t>
  </si>
  <si>
    <t>5.</t>
  </si>
  <si>
    <t>6.</t>
  </si>
  <si>
    <t>8.</t>
  </si>
  <si>
    <t>9.</t>
  </si>
  <si>
    <t>10.</t>
  </si>
  <si>
    <t>Llandrillo</t>
  </si>
  <si>
    <t>11.</t>
  </si>
  <si>
    <t>Llandyrnog</t>
  </si>
  <si>
    <t>Llanfair Dyffryn Clwyd/Gwyddelwern</t>
  </si>
  <si>
    <t>13.</t>
  </si>
  <si>
    <t>Llangollen</t>
  </si>
  <si>
    <t>15.</t>
  </si>
  <si>
    <t>Llanrhaeadr-yng-Nghinmeirch</t>
  </si>
  <si>
    <t>18.</t>
  </si>
  <si>
    <t>19.</t>
  </si>
  <si>
    <t>26.</t>
  </si>
  <si>
    <t>28.</t>
  </si>
  <si>
    <t>29.</t>
  </si>
  <si>
    <t>30.</t>
  </si>
  <si>
    <t>31.</t>
  </si>
  <si>
    <t>Trefnant</t>
  </si>
  <si>
    <t>32.</t>
  </si>
  <si>
    <t>Tremeirchion</t>
  </si>
  <si>
    <t>Clwyd South CC (pt)</t>
  </si>
  <si>
    <t>Aston</t>
  </si>
  <si>
    <t>Caergwrle</t>
  </si>
  <si>
    <t>Caerwys</t>
  </si>
  <si>
    <t>Cilcain</t>
  </si>
  <si>
    <t>Ffynnongroyw</t>
  </si>
  <si>
    <t>Gronant</t>
  </si>
  <si>
    <t>Gwernaffield</t>
  </si>
  <si>
    <t>Gwernymynydd</t>
  </si>
  <si>
    <t>Higher Kinnerton</t>
  </si>
  <si>
    <t>Llanfynydd</t>
  </si>
  <si>
    <t>Mancot</t>
  </si>
  <si>
    <t>37.</t>
  </si>
  <si>
    <t>38.</t>
  </si>
  <si>
    <t>40.</t>
  </si>
  <si>
    <t>41.</t>
  </si>
  <si>
    <t>42.</t>
  </si>
  <si>
    <t>43.</t>
  </si>
  <si>
    <t>Mostyn</t>
  </si>
  <si>
    <t>44.</t>
  </si>
  <si>
    <t>45.</t>
  </si>
  <si>
    <t>New Brighton</t>
  </si>
  <si>
    <t>Northop</t>
  </si>
  <si>
    <t>47.</t>
  </si>
  <si>
    <t>Penyffordd</t>
  </si>
  <si>
    <t>48.</t>
  </si>
  <si>
    <t>Queensferry</t>
  </si>
  <si>
    <t>49.</t>
  </si>
  <si>
    <t>50.</t>
  </si>
  <si>
    <t>Sealand</t>
  </si>
  <si>
    <t>51.</t>
  </si>
  <si>
    <t>Trelawnyd and Gwaenysgor</t>
  </si>
  <si>
    <t>52.</t>
  </si>
  <si>
    <t>Treuddyn</t>
  </si>
  <si>
    <t>53.</t>
  </si>
  <si>
    <t>54.</t>
  </si>
  <si>
    <t>Acton</t>
  </si>
  <si>
    <t>Bronington</t>
  </si>
  <si>
    <t>Brymbo</t>
  </si>
  <si>
    <t>Bryn Cefn</t>
  </si>
  <si>
    <t>Cefn</t>
  </si>
  <si>
    <t>Coedpoeth</t>
  </si>
  <si>
    <t>Esclusham</t>
  </si>
  <si>
    <t>Garden Village</t>
  </si>
  <si>
    <t>Grosvenor</t>
  </si>
  <si>
    <t>Gwenfro</t>
  </si>
  <si>
    <t>Holt</t>
  </si>
  <si>
    <t>Johnstown</t>
  </si>
  <si>
    <t>Little Acton</t>
  </si>
  <si>
    <t>Maesydre</t>
  </si>
  <si>
    <t>Pant</t>
  </si>
  <si>
    <t>Plas Madoc</t>
  </si>
  <si>
    <t>Ponciau</t>
  </si>
  <si>
    <t>Queensway</t>
  </si>
  <si>
    <t>Stansty</t>
  </si>
  <si>
    <t>Whitegate</t>
  </si>
  <si>
    <t>Carmarthenshire (pt)</t>
  </si>
  <si>
    <t>Pembrokeshire (pt)</t>
  </si>
  <si>
    <t>Aberaeron</t>
  </si>
  <si>
    <t>Aberporth</t>
  </si>
  <si>
    <t>Beulah</t>
  </si>
  <si>
    <t>Capel Dewi</t>
  </si>
  <si>
    <t>Ciliau Aeron</t>
  </si>
  <si>
    <t>Faenor</t>
  </si>
  <si>
    <t>Llanarth</t>
  </si>
  <si>
    <t>Llanbadarn Fawr</t>
  </si>
  <si>
    <t>Llandyfriog</t>
  </si>
  <si>
    <t>Llanfarian</t>
  </si>
  <si>
    <t>Llanfihangel Ystrad</t>
  </si>
  <si>
    <t>Llangeitho</t>
  </si>
  <si>
    <t>Llangybi</t>
  </si>
  <si>
    <t>Llanwenog</t>
  </si>
  <si>
    <t>Lledrod</t>
  </si>
  <si>
    <t>Melindwr</t>
  </si>
  <si>
    <t>Penbryn</t>
  </si>
  <si>
    <t>Tirymynach</t>
  </si>
  <si>
    <t>Trefeurig</t>
  </si>
  <si>
    <t>Tregaron</t>
  </si>
  <si>
    <t>Troedyraur</t>
  </si>
  <si>
    <t>Ystwyth</t>
  </si>
  <si>
    <t>Abergwili</t>
  </si>
  <si>
    <t>Carmarthen East and Dinefwyr CC</t>
  </si>
  <si>
    <t>Betws</t>
  </si>
  <si>
    <t>Bigyn</t>
  </si>
  <si>
    <t>Cenarth</t>
  </si>
  <si>
    <t>Cynwyl Elfed</t>
  </si>
  <si>
    <t>Dafen</t>
  </si>
  <si>
    <t>Elli</t>
  </si>
  <si>
    <t>Felinfoel</t>
  </si>
  <si>
    <t>Garnant</t>
  </si>
  <si>
    <t>Glanymor</t>
  </si>
  <si>
    <t>Gorslas</t>
  </si>
  <si>
    <t>Hengoed</t>
  </si>
  <si>
    <t>Llanboidy</t>
  </si>
  <si>
    <t>Llanddarog</t>
  </si>
  <si>
    <t>Llanfihangel-ar-Arth</t>
  </si>
  <si>
    <t>Aethwy</t>
  </si>
  <si>
    <t>Bro Aberffraw</t>
  </si>
  <si>
    <t>Bro Rhosyr</t>
  </si>
  <si>
    <t>Caergybi</t>
  </si>
  <si>
    <t>Llifon</t>
  </si>
  <si>
    <t>Lligwy</t>
  </si>
  <si>
    <t>Seiriol</t>
  </si>
  <si>
    <t>Talybolion</t>
  </si>
  <si>
    <t>Twrcelyn</t>
  </si>
  <si>
    <t>Ynys Gybi</t>
  </si>
  <si>
    <t>Etholaethau Presennol</t>
  </si>
  <si>
    <t>Cyfanswm</t>
  </si>
  <si>
    <t>BWRDEISTREF SIROL BLAENAU GWENT *</t>
  </si>
  <si>
    <t>Adrannau Etholiadol</t>
  </si>
  <si>
    <t>Cod ONS</t>
  </si>
  <si>
    <t>Etholaeth</t>
  </si>
  <si>
    <t>Seneddol</t>
  </si>
  <si>
    <t>Cynulliad</t>
  </si>
  <si>
    <t>Abertyleri</t>
  </si>
  <si>
    <t>Y Blaenau</t>
  </si>
  <si>
    <t>Cwmtyleri</t>
  </si>
  <si>
    <t>Gogledd Glynebwy</t>
  </si>
  <si>
    <t>De Glynebwy</t>
  </si>
  <si>
    <t>Sirhowi</t>
  </si>
  <si>
    <t>Canol a Gorllewin Tredegar</t>
  </si>
  <si>
    <t>* fel y crëwyd gan Orchymyn Trefniadau Etholiadol Bwrdeistref Sirol Blaenau Gwent 1994</t>
  </si>
  <si>
    <t>Etholaeth Seneddol</t>
  </si>
  <si>
    <t>Etholaeth Cynulliad</t>
  </si>
  <si>
    <t>BWRDEISTREF SIROL PEN-Y-BONT AR OGWR *</t>
  </si>
  <si>
    <t>* fel y crëwyd gan Orchymyn Bwrdeistref Sirol Pen-y-bont ar Ogwr (Trefniadau Etholiadol) 1998</t>
  </si>
  <si>
    <t>Abercynffig</t>
  </si>
  <si>
    <t>Melin Ifan Ddu</t>
  </si>
  <si>
    <t>Bracla</t>
  </si>
  <si>
    <t>Bryntirion, Trelales a Merthyr Mawr</t>
  </si>
  <si>
    <t>Coety</t>
  </si>
  <si>
    <t>Corneli</t>
  </si>
  <si>
    <t>Llangrallo Isaf</t>
  </si>
  <si>
    <t>Dwyrain Maesteg</t>
  </si>
  <si>
    <t>Gorllewin Maesteg</t>
  </si>
  <si>
    <t>Y Castellnewydd</t>
  </si>
  <si>
    <t>Notais</t>
  </si>
  <si>
    <t>Bro Ogwr</t>
  </si>
  <si>
    <t>Yr Hengastell</t>
  </si>
  <si>
    <t>Pontycymer</t>
  </si>
  <si>
    <t>Canol Dwyrain Porthcawl</t>
  </si>
  <si>
    <t>Canol Gorllewin Porthcawl</t>
  </si>
  <si>
    <t>Y Pîl</t>
  </si>
  <si>
    <t>BWRDEISTREF SIROL CAERFFILI *</t>
  </si>
  <si>
    <t>Cwm Aber</t>
  </si>
  <si>
    <t>Y Coed Duon</t>
  </si>
  <si>
    <t>Crymlyn</t>
  </si>
  <si>
    <t>Cwm Darren</t>
  </si>
  <si>
    <t>Trecelyn</t>
  </si>
  <si>
    <t>Tredegar Newydd</t>
  </si>
  <si>
    <t>Pontlotyn</t>
  </si>
  <si>
    <t>Dwyrain Rhisga</t>
  </si>
  <si>
    <t>Gorllewin Rhisga</t>
  </si>
  <si>
    <t>* fel y crëwyd gan Orchymyn Bwrdeistref Sirol Caerffili (Trefniadau Etholiadol) 1998</t>
  </si>
  <si>
    <t>* fel y crëwyd gan Orchymyn Dinas a Sir Caerdydd (Trefniadau Etholiadol) 1998</t>
  </si>
  <si>
    <t>(1) fel y diwygiwyd gan Orchymyn Caerdydd (Gogledd Llandaf, yr Eglwys Newydd, Llanisien, Llysfaen, Trelái a Sain Ffagan) 2003</t>
  </si>
  <si>
    <t>(2) fel y diwygiwyd gan Orchymyn Dinas a Sir Caerdydd (Cymunedau Yr Hen Laneirwg, Tredelerch a Trowbridge) 2009</t>
  </si>
  <si>
    <t>DINAS A SIR CAERDYDD  *</t>
  </si>
  <si>
    <t>Treganna</t>
  </si>
  <si>
    <t>Creigiau/Sain Ffagan (1)</t>
  </si>
  <si>
    <t>Trelai (1)</t>
  </si>
  <si>
    <t>Y Tyllgoed</t>
  </si>
  <si>
    <t>Y Mynydd Bychan</t>
  </si>
  <si>
    <t>Llysfaen (1)</t>
  </si>
  <si>
    <t>Llandaf</t>
  </si>
  <si>
    <t>Ystum Taf (1)</t>
  </si>
  <si>
    <t>Llanisien (1)</t>
  </si>
  <si>
    <t>Llanrhymni</t>
  </si>
  <si>
    <t>Pontprennau/Yr Hen Laneirwg (2)</t>
  </si>
  <si>
    <t>Rhiwbeina</t>
  </si>
  <si>
    <t>Tredelerch (2)</t>
  </si>
  <si>
    <t>Y Sblot</t>
  </si>
  <si>
    <t>Yr Eglwys Newydd a Tongwynlais (1)</t>
  </si>
  <si>
    <t>SIR GAERFYRDDIN *</t>
  </si>
  <si>
    <t>* fel y crëwyd gan Orchymyn Sir Gaerfyrddin (Trefniadau Etholiadol) 1998</t>
  </si>
  <si>
    <t>(1) fel y diwygiwyd gan Orchymyn Sir Gaerfyrddin a Sir Benfro (Clunderwen, Cilymaenllwyd a Henllanfallteg) 2002</t>
  </si>
  <si>
    <t>Rhydaman</t>
  </si>
  <si>
    <t>Porth Tywyn</t>
  </si>
  <si>
    <t>Y Bynie</t>
  </si>
  <si>
    <t>Tref Caerfyrddin Gogledd</t>
  </si>
  <si>
    <t>Tref Caerfyrddin De</t>
  </si>
  <si>
    <t>Tref Caerfyrddin Gorllewin</t>
  </si>
  <si>
    <t>Glanaman</t>
  </si>
  <si>
    <t>Yr Hendy</t>
  </si>
  <si>
    <t>Cydweli</t>
  </si>
  <si>
    <t>Maestref Talacharn</t>
  </si>
  <si>
    <t>Manordeilo a Salem</t>
  </si>
  <si>
    <t>Pembre</t>
  </si>
  <si>
    <t>Pontaman</t>
  </si>
  <si>
    <t>Cwarter Bach</t>
  </si>
  <si>
    <t>Sanclêr</t>
  </si>
  <si>
    <t>Llanismel</t>
  </si>
  <si>
    <t>Hendy-gwyn-ar daf (1)</t>
  </si>
  <si>
    <t>SIR CEREDIGION  *</t>
  </si>
  <si>
    <t>* fel y crëwyd gan Orchymyn Sir Ceredigion (Newidiadau Etholiadol) 2002</t>
  </si>
  <si>
    <t>Newidiwyd enw'r sir i Geredigion o 2/4/96</t>
  </si>
  <si>
    <t>(1) Cyn Gorchymyn 2002, roedd Aberystwyth wedi'i rhannu'n Dwyrain Aberystwyth, Gogledd Aberystwyth, De Aberystwyth a Gorllewin Aberystwyth</t>
  </si>
  <si>
    <t>(2) Cyn Gorchymyn 2002, roedd Cardigan yn un adran etholiadol</t>
  </si>
  <si>
    <t>(3) Cyn Gorchymyn 2002, roedd Llanbadarn Fawr yn un adran etholiadol</t>
  </si>
  <si>
    <t>(4) fel y diwygiwyd gan Orchymyn Ceredigion a Sir Benfro (Llandudoch) 2002</t>
  </si>
  <si>
    <t>Y Borth</t>
  </si>
  <si>
    <t>Ceulan-a-Maesmor</t>
  </si>
  <si>
    <t>Llanbedr Pont Steffan</t>
  </si>
  <si>
    <t>Tref Llandysul</t>
  </si>
  <si>
    <t>Ceinewydd</t>
  </si>
  <si>
    <t>BWRDEISTREF SIROL CONWY *</t>
  </si>
  <si>
    <t>* fel y crëwyd gan Orchymyn Bwrdeistref Sirol Conwy (Trefniadau Etholiadol) 1998</t>
  </si>
  <si>
    <t>Bettws-y-Coed</t>
  </si>
  <si>
    <t>Capel Ulo</t>
  </si>
  <si>
    <t>Bae Cinmel</t>
  </si>
  <si>
    <t>Llandrillo-yn-Rhos</t>
  </si>
  <si>
    <t>SIR DDINBYCH *</t>
  </si>
  <si>
    <t>* fel y crëwyd gan Orchymyn Sir Ddinbych (Trefniadau Etholiadol) 1998</t>
  </si>
  <si>
    <t>(1) etholaeth 2003 fel y diwygiwyd gan Orchymyn Cymunedau Dyserth, Prestatyn, Rhuddlan a'r Rhyl 2003</t>
  </si>
  <si>
    <t>Canol Dinbych</t>
  </si>
  <si>
    <t>Dinbych Isaf</t>
  </si>
  <si>
    <t>Dinbych Uchaf/Henllan</t>
  </si>
  <si>
    <t>Diserth (1)</t>
  </si>
  <si>
    <t>Efenechdyd</t>
  </si>
  <si>
    <t>Llanarmon-yn-Iâl/Llandegla</t>
  </si>
  <si>
    <t>Canol Prestatyn</t>
  </si>
  <si>
    <t>Dwyrain Prestatyn</t>
  </si>
  <si>
    <t>Prestatyn Allt Melyd</t>
  </si>
  <si>
    <t>Gogledd Prestatyn</t>
  </si>
  <si>
    <t>De Orllewin Prestatyn (1)</t>
  </si>
  <si>
    <t>Dwyrain Y Rhyl</t>
  </si>
  <si>
    <t>De Y Rhyl (1)</t>
  </si>
  <si>
    <t>De Ddwyrain Y Rhyl (1)</t>
  </si>
  <si>
    <t>De Orllewin Y Rhyl</t>
  </si>
  <si>
    <t>Gorllewin Y Rhyl</t>
  </si>
  <si>
    <t>Ruthun</t>
  </si>
  <si>
    <t>Dwyrain Llanelwy</t>
  </si>
  <si>
    <t>Gorllewin Llanelwy</t>
  </si>
  <si>
    <t>SIR Y FFLINT *</t>
  </si>
  <si>
    <t>* fel y crëwyd gan Orchymyn Sir y Fflint (Trefniadau Etholiadol) 1998</t>
  </si>
  <si>
    <t>Dwyrain Bagillt</t>
  </si>
  <si>
    <t>Gorllewin Bagillt</t>
  </si>
  <si>
    <t>Gogledd Ddwyrain Brychdyn</t>
  </si>
  <si>
    <t>De Brychdyn</t>
  </si>
  <si>
    <t>Brynffordd</t>
  </si>
  <si>
    <t>Dwyrain Bistre Bwcle</t>
  </si>
  <si>
    <t>Gorllewin Bistre Bwcle</t>
  </si>
  <si>
    <t>Mynydd Bwcle</t>
  </si>
  <si>
    <t>Pentrobin Bwcle</t>
  </si>
  <si>
    <t>Canol Cei Conna</t>
  </si>
  <si>
    <t>Cei Conna Golftyn</t>
  </si>
  <si>
    <t>De Cei Conna</t>
  </si>
  <si>
    <t>Cei Conna Gwepra</t>
  </si>
  <si>
    <t>Ewlo</t>
  </si>
  <si>
    <t>Castell Y Fflint</t>
  </si>
  <si>
    <t>Coleshill Y Fflint</t>
  </si>
  <si>
    <t>Oakenholt Y Fflint</t>
  </si>
  <si>
    <t>Trelawny Y Fflint</t>
  </si>
  <si>
    <t>Maesglas</t>
  </si>
  <si>
    <t>Helygain</t>
  </si>
  <si>
    <t>Penarlâg</t>
  </si>
  <si>
    <t>Canol Treffynnon</t>
  </si>
  <si>
    <t>Dwyrain Treffynnon</t>
  </si>
  <si>
    <t>Gorllewin Treffynnon</t>
  </si>
  <si>
    <t>Yr Hôb</t>
  </si>
  <si>
    <t>Coed Llai</t>
  </si>
  <si>
    <t>Broncoed Yr Wyddgrug</t>
  </si>
  <si>
    <t>Dwyrain Yr Wyddgrug</t>
  </si>
  <si>
    <t>De Yr Wyddgrug</t>
  </si>
  <si>
    <t>Gorllewin Yr Wyddgrug</t>
  </si>
  <si>
    <t>Saltney Cyffordd Yr Wyddgrug</t>
  </si>
  <si>
    <t>Dwyrain Shotton</t>
  </si>
  <si>
    <t>Shotton Uchaf</t>
  </si>
  <si>
    <t>Gorllewin Shotton</t>
  </si>
  <si>
    <t>Chwitffordd</t>
  </si>
  <si>
    <t>GWYNEDD *</t>
  </si>
  <si>
    <t>* fel y crëwyd gan Orchymyn Sir Gwynedd (Newidiadau Etholiadol) 2002</t>
  </si>
  <si>
    <t>Newidiwyd enw'r sir i Wynedd o 2/4/96</t>
  </si>
  <si>
    <t>(1) Cyn Gorchymyn 2002, roedd rhan o adran Aberdyfi wedi'i chynnwys yn adran Corris/Mawddwy</t>
  </si>
  <si>
    <t>(2) Cyn Gorchymyn 2002, roedd rhan o adran Bryn-crug/Llanfihangel wedi'i chynnwys yn adran Corris/Mawddwy</t>
  </si>
  <si>
    <t>(3) Cyn Gorchymyn 2002, roedd rhan o adran Bryn-crug/Llanfihangel wedi'i chynnwys yn adran Llangelynin</t>
  </si>
  <si>
    <t>(4) Cyn Gorchymyn 2002, roedd rhan o adran Llangelynin wedi'i chynnwys yn hen adran Arthog</t>
  </si>
  <si>
    <t>(5) Cyn Gorchymyn 2002, roedd rhan o adran Arllechwedd wedi'i chynnwys yn hen adran Llandygai</t>
  </si>
  <si>
    <t>(6) Cyn Gorchymyn 2002, roedd rhan o adran Tregarth a Mynydd Llandygai wedi'i chynnwys yn hen adran Llandygai</t>
  </si>
  <si>
    <t>(7) Cyn Gorchymyn 2002, roedd rhan o adran Penisarwaun wedi'i chynnwys yn adran Bethel</t>
  </si>
  <si>
    <t>(8) Cyn Gorchymyn 2002, roedd rhan o adran Penisarwaun wedi'i chynnwys yn adran Deiniolen</t>
  </si>
  <si>
    <t>(9) Cyn Gorchymyn 2002, roedd adran Brithdir a Llanfachreth/Glanllwyd/Llanelltyd wedi'i chynnwys yn hen adran Dolgellau/Llanelltyd/Brithdir a Llanfachreth</t>
  </si>
  <si>
    <t>(10) Cyn Gorchymyn 2002, roedd adran Gogledd Dolgellau wedi'i chynnwys yn hen adran Dolgellau/Llanelltyd/Brithdir a Llanfachreth</t>
  </si>
  <si>
    <t>(11) Cyn Gorchymyn 2002, roedd adran De Dolgellau wedi'i chynnwys yn hen adran Dolgellau/Llanelltyd/Brithdir a Llanfachreth</t>
  </si>
  <si>
    <t>(12) Cyn Gorchymyn 2002, roedd rhan o adran Gerlan wedi'i chynnwys yn hen adran Rachub</t>
  </si>
  <si>
    <t>(13) Cyn Gorchymyn 2002, roedd adran Groeslon a rhannau o adran Talysarn wedi'u cynnwys yn hen adran Llandwrog</t>
  </si>
  <si>
    <t>(14) Cyn Gorchymyn 2002, roedd rhan o adran Llanllyfni wedi'i chynnwys yn adran Talysarn</t>
  </si>
  <si>
    <t>(15) Cyn Gorchymyn 2002, roedd adran Cwm y Glo wedi'i chynnwys yn adran Llanrug</t>
  </si>
  <si>
    <t>(16) Cyn Gorchymyn 2002, roedd adran Morfa Nefyn wedi'i chynnwys yn adran Nefyn</t>
  </si>
  <si>
    <t>(17) Cyn Gorchymyn 2002, roedd Porthmadog wedi'i rhannu'n adrannau Dwyrain Porthmadog, Porthmadog-Gest, Porthmadog-Tremadog a Gorllewin Tremadog</t>
  </si>
  <si>
    <t>(18) Cyn Gorchymyn 2002, roedd rhan o adran Porthmadog-Tremadog wedi'i chynnwys yn hen adran Dolbenmaen/Beddgelert</t>
  </si>
  <si>
    <t>(19) Cyn Gorchymyn 2002, roedd adran Diffwys a Maenofferen wedi'i chynnwys yn hen adran Conglywal a Maenofferen</t>
  </si>
  <si>
    <t>(20) Cyn Gorchymyn 2002, roedd rhannau o adran Teigl wedi'u cynnwys yn hen adrannau Conglywal a Maenofferen a Chynfal a Theigl</t>
  </si>
  <si>
    <t>Aberdyfi (1)</t>
  </si>
  <si>
    <t>Bowydd a Rhiw</t>
  </si>
  <si>
    <t>Brithdir a Llanfachreth / Ganllwyd / Llanelltud (9)</t>
  </si>
  <si>
    <t>Diffwys a Maenofferen (19)</t>
  </si>
  <si>
    <t>Gogledd Dolgellau (9) (10) (11)</t>
  </si>
  <si>
    <t>De Dolgellau (11)</t>
  </si>
  <si>
    <t>Y Groeslon (13)</t>
  </si>
  <si>
    <t>Dwyrain Porthmadog (17)</t>
  </si>
  <si>
    <t>Gorllewin Porthmadog (17)</t>
  </si>
  <si>
    <t>Gogledd Pwllheli</t>
  </si>
  <si>
    <t>De Pwllheli</t>
  </si>
  <si>
    <t>Tal-y-sarn (13) (14)</t>
  </si>
  <si>
    <t>Tregarth a Mynydd Llandygai (6)</t>
  </si>
  <si>
    <t>BWRDEISTREF SIROL MERTHYR TUDFUL *</t>
  </si>
  <si>
    <t>Y Gurnos</t>
  </si>
  <si>
    <t>Bro Merthyr</t>
  </si>
  <si>
    <t>Y Parc</t>
  </si>
  <si>
    <t>Y Dref</t>
  </si>
  <si>
    <t>Y Faenor</t>
  </si>
  <si>
    <t>* fel y crëwyd gan Orchymyn Trefniadau Etholiadol Bwrdeistref Sirol Merthyr Tudful 1994</t>
  </si>
  <si>
    <t>SIR FYNWY *</t>
  </si>
  <si>
    <t>* fel y crëwyd gan Orchymyn Sir Fynwy (Newidiadau Etholiadol) 2002</t>
  </si>
  <si>
    <t>(1) Cyn Gorchymyn 2002, roedd un adran o'r enw Castle a Grofield</t>
  </si>
  <si>
    <t>(2) Rhan o adran Drenewydd Gelli-farch, cyn Gorchymyn 2002</t>
  </si>
  <si>
    <t>(3) Cyn Gorchymyn 2002, adrannau Cymuned Trefynwy oedd Overmonnow, Vauxhall a Wyesham</t>
  </si>
  <si>
    <t>(4) Rhan o adran Hafren, cyn Gorchymyn 2002</t>
  </si>
  <si>
    <t>(5) Rhan o adran Magwyr gyda Gwndy, cyn Gorchymyn 2002</t>
  </si>
  <si>
    <t>Caer-went</t>
  </si>
  <si>
    <t>Castell Caldicot</t>
  </si>
  <si>
    <t>Y Castell (1)</t>
  </si>
  <si>
    <t>Croesonnen</t>
  </si>
  <si>
    <t>Crucornau Fawr</t>
  </si>
  <si>
    <t>Dixton gydag Osbaston (3)</t>
  </si>
  <si>
    <t>Bryn Llanelli</t>
  </si>
  <si>
    <t>Llan-ffwyst Fawr</t>
  </si>
  <si>
    <t>Llanofer</t>
  </si>
  <si>
    <t>Llandeilo Gresynni</t>
  </si>
  <si>
    <t>Llanwenarth Tu Draw</t>
  </si>
  <si>
    <t>Y Maerdy</t>
  </si>
  <si>
    <t>Llanfihangel Troddi</t>
  </si>
  <si>
    <t>Porth Sgiwed</t>
  </si>
  <si>
    <t>Y Priordy</t>
  </si>
  <si>
    <t>Rhaglan</t>
  </si>
  <si>
    <t>Hafren (4)</t>
  </si>
  <si>
    <t>Drenewydd Gelli-farch (2)</t>
  </si>
  <si>
    <t>Tryleg Unedig</t>
  </si>
  <si>
    <t>Brynbuga</t>
  </si>
  <si>
    <t>* fel y crëwyd gan Orchymyn Trefniadau Etholiadol Bwrdeistref Sirol Castell-nedd Port Talbot 1994</t>
  </si>
  <si>
    <t>Newidiwyd enw'r sir i Gastell-nedd Port Talbot o 2/4/96</t>
  </si>
  <si>
    <t>(1) fel y diwygiwyd gan Orchymyn Castell-nedd Port Talbot ac Abertawe (Trebanos a Chlydach) 2002</t>
  </si>
  <si>
    <t>BWRDEISTREF SIROL CASTELL-NEDD PORT TALBOT *</t>
  </si>
  <si>
    <t>Aberafan</t>
  </si>
  <si>
    <t>Yr Allt-wen</t>
  </si>
  <si>
    <t>Blaen-gwrach</t>
  </si>
  <si>
    <t>Dwyrain Llansawel</t>
  </si>
  <si>
    <t>Gorllewin Llansawel</t>
  </si>
  <si>
    <t>Bryn a Chwmafan</t>
  </si>
  <si>
    <t>Gogledd Bryn-côch</t>
  </si>
  <si>
    <t>De Bryn-côch</t>
  </si>
  <si>
    <t>Llangatwg</t>
  </si>
  <si>
    <t>Coed-ffranc Ganol</t>
  </si>
  <si>
    <t>Gogledd Coed-ffranc</t>
  </si>
  <si>
    <t>Gorllewin Coed-ffranc</t>
  </si>
  <si>
    <t>Y Creunant</t>
  </si>
  <si>
    <t>Y Cymer</t>
  </si>
  <si>
    <t>Glyn-nedd</t>
  </si>
  <si>
    <t>Gwauncaegurwen</t>
  </si>
  <si>
    <t>Brynaman Isaf</t>
  </si>
  <si>
    <t>Dwyrain Castell-nedd</t>
  </si>
  <si>
    <t>Gogledd Castell-nedd</t>
  </si>
  <si>
    <t>De Castell-nedd</t>
  </si>
  <si>
    <t>Resolfen</t>
  </si>
  <si>
    <t>Dwyrain Sandfields</t>
  </si>
  <si>
    <t>Gorllewin Sandfields</t>
  </si>
  <si>
    <t>Blaendulais</t>
  </si>
  <si>
    <t>Trebannws (1)</t>
  </si>
  <si>
    <t>BWRDEISTREF SIROL CASNEWYDD *</t>
  </si>
  <si>
    <t>* fel y crëwyd gan Orchymyn Bwrdeistref Sirol Casnewydd (Newidiadau Etholiadol) 2002</t>
  </si>
  <si>
    <t>(1) newidiodd Gorchymyn 2002 y ffin rhwng adrannau etholiadol Liswerry a Llanwern</t>
  </si>
  <si>
    <t>Caerllion</t>
  </si>
  <si>
    <t>Y Gaer</t>
  </si>
  <si>
    <t>Y Graig</t>
  </si>
  <si>
    <t>Llan-wern (1)</t>
  </si>
  <si>
    <t>Maerun</t>
  </si>
  <si>
    <t>Pilgwenlli</t>
  </si>
  <si>
    <t>Tŷ-du</t>
  </si>
  <si>
    <t>Sain Silian</t>
  </si>
  <si>
    <t>Parc Tredegar</t>
  </si>
  <si>
    <t>* fel y crëwyd gan Orchymyn Sir Benfro (Trefniadau Etholiadol) 1998</t>
  </si>
  <si>
    <t>(2) fel y diwygiwyd gan Orchymyn Ceredigion a Sir Benfro (Llandudoch) 2002</t>
  </si>
  <si>
    <t>SIR BENFRO *</t>
  </si>
  <si>
    <t>Caerew</t>
  </si>
  <si>
    <t>Gogledd Ddwyrain Abergwaun</t>
  </si>
  <si>
    <t>Gogledd Orllewin Abergwaun</t>
  </si>
  <si>
    <t>Wdig</t>
  </si>
  <si>
    <t>Hwlffordd: Y Castell</t>
  </si>
  <si>
    <t>Hwlffordd: Garth</t>
  </si>
  <si>
    <t>Hwlffordd: Portfield</t>
  </si>
  <si>
    <t>Hwlffordd: Prendergast</t>
  </si>
  <si>
    <t>Hwlffordd: Priordy</t>
  </si>
  <si>
    <t>Cilgeti/Begeli</t>
  </si>
  <si>
    <t>Llanbedr Felfre</t>
  </si>
  <si>
    <t>Treletert</t>
  </si>
  <si>
    <t>Milford: Canol</t>
  </si>
  <si>
    <t>Milford: Dwyrain</t>
  </si>
  <si>
    <t>Milford: Gogledd</t>
  </si>
  <si>
    <t>Milford: Gorllewin</t>
  </si>
  <si>
    <t>Arberth</t>
  </si>
  <si>
    <t>Arberth Wledig</t>
  </si>
  <si>
    <t>Trefdraeth</t>
  </si>
  <si>
    <t>Neyland: Dwyrain</t>
  </si>
  <si>
    <t>Neyland: Gorllewin</t>
  </si>
  <si>
    <t>Doc Penfro: Canol</t>
  </si>
  <si>
    <t>Doc Penfro: Llanion</t>
  </si>
  <si>
    <t>Doc Penfro: Market</t>
  </si>
  <si>
    <t>Doc Penfro: Pennar</t>
  </si>
  <si>
    <t>Penfro: Monkton</t>
  </si>
  <si>
    <t>Penfro: Gogledd St. Mary</t>
  </si>
  <si>
    <t>Penfro: De St. Mary</t>
  </si>
  <si>
    <t>Penfro: St. Michael</t>
  </si>
  <si>
    <t>Penalun</t>
  </si>
  <si>
    <t>Llandudoch (2)</t>
  </si>
  <si>
    <t>Solfach</t>
  </si>
  <si>
    <t>Dinbych-y-Pysgod: Gogledd</t>
  </si>
  <si>
    <t>Dinbych-y-Pysgod: De</t>
  </si>
  <si>
    <t>SIR POWYS*</t>
  </si>
  <si>
    <t>* fel y crëwyd gan Orchymyn Sir Powys (Trefniadau Etholiadol) 1998</t>
  </si>
  <si>
    <t>(1) fel y diwygiwyd gan Orchymyn Powys (Llanbadarn Fynydd, Llanbister ac Abaty Cwm-hir) 2003</t>
  </si>
  <si>
    <t>(2) Llanrhaeadr-ym-Mochnant gynt fel y diwygiwyd gan Orchymyn Powys (Cymunedau) 2008</t>
  </si>
  <si>
    <t>Bugeildy (1)</t>
  </si>
  <si>
    <t>Aberriw</t>
  </si>
  <si>
    <t>Llanfair-ym-Muallt</t>
  </si>
  <si>
    <t>Yr Ystog</t>
  </si>
  <si>
    <t>Crucywel</t>
  </si>
  <si>
    <t>Dyserth a Threcoed</t>
  </si>
  <si>
    <t>Ffordun</t>
  </si>
  <si>
    <t>Clas-ar-Wy</t>
  </si>
  <si>
    <t>Cegidfa</t>
  </si>
  <si>
    <t>Y Gelli</t>
  </si>
  <si>
    <t>Ceri</t>
  </si>
  <si>
    <t>Trefyclo</t>
  </si>
  <si>
    <t>Dwyrain Llandrindod/Gorllewin Llandrindod</t>
  </si>
  <si>
    <t>Gogledd Llandrindod</t>
  </si>
  <si>
    <t>De Llandrindod</t>
  </si>
  <si>
    <t>Llangynllo</t>
  </si>
  <si>
    <t>Llanwrtyd</t>
  </si>
  <si>
    <t>Llanllyr</t>
  </si>
  <si>
    <t>Trefaldwyn</t>
  </si>
  <si>
    <t>Canol y Drenewydd</t>
  </si>
  <si>
    <t>Dwyrain y Drenewydd</t>
  </si>
  <si>
    <t>Y Drenewydd Gogledd Llanllwchaearn</t>
  </si>
  <si>
    <t>Y Drenewydd  Gorllewin Llanllwchaearn</t>
  </si>
  <si>
    <t>De y Drenewydd</t>
  </si>
  <si>
    <t>Pencraig</t>
  </si>
  <si>
    <t>Llanandras</t>
  </si>
  <si>
    <t>Rhaeadr Gwy</t>
  </si>
  <si>
    <t>St. David Fewnol</t>
  </si>
  <si>
    <t>Cymuned Talgarth</t>
  </si>
  <si>
    <t>Castell y Trallwng</t>
  </si>
  <si>
    <t>Y Trallwng Gungrog</t>
  </si>
  <si>
    <t>Y Trallwng Llannerch Hudol</t>
  </si>
  <si>
    <t>BWRDEISTREF SIROL RHONDDA CYNON TAF*</t>
  </si>
  <si>
    <t>* fel y crëwyd gan Orchymyn Bwrdeistref Sirol Rhondda Cynon Taf (Trefniadau Etholiadol) 1998</t>
  </si>
  <si>
    <t>(1) fel y diwygiwyd gan Orchymyn Rhondda Cynon Taf (Cymunedau Llanharan, Llanhari, Llantrisant a Phont-y-clun) 2008</t>
  </si>
  <si>
    <t>Gogledd Aberaman</t>
  </si>
  <si>
    <t>De Aberaman</t>
  </si>
  <si>
    <t>Dwyrain Aberdâr</t>
  </si>
  <si>
    <t>Gorllewin Aberdâr/Llwyd-coed</t>
  </si>
  <si>
    <t>Pentre'r Eglwys</t>
  </si>
  <si>
    <t>Cymer</t>
  </si>
  <si>
    <t>Glyn Rhedyn</t>
  </si>
  <si>
    <t>Y Ddraenen Wen</t>
  </si>
  <si>
    <t>Llanhari (1)</t>
  </si>
  <si>
    <t>Tref Llantrisant</t>
  </si>
  <si>
    <t>Llanilltud Faerdre</t>
  </si>
  <si>
    <t>Dwyrain Aberpennar</t>
  </si>
  <si>
    <t>Gorllewin Aberpennar</t>
  </si>
  <si>
    <t>Penrhiw-ceibr</t>
  </si>
  <si>
    <t>Tref Pontypridd</t>
  </si>
  <si>
    <t>Y Porth</t>
  </si>
  <si>
    <t>Y Rhigos</t>
  </si>
  <si>
    <t>Canol Rhydfelen/Ilan</t>
  </si>
  <si>
    <t>Ffynnon Taf</t>
  </si>
  <si>
    <t>Tonysguboriau (1)</t>
  </si>
  <si>
    <t>Dwyrain Tonyrefail</t>
  </si>
  <si>
    <t>Gorllewin Tonyrefail</t>
  </si>
  <si>
    <t>Trefforest</t>
  </si>
  <si>
    <t>Treorci</t>
  </si>
  <si>
    <t>* fel y crëwyd gan Orchymyn Dinas a Sir Abertawe (Trefniadau Etholiadol) (Rhif 2) 1998</t>
  </si>
  <si>
    <t>Llandeilo Ferwallt</t>
  </si>
  <si>
    <t>Bôn-y-maen</t>
  </si>
  <si>
    <t>Y Castell</t>
  </si>
  <si>
    <t>Cocyd (2)</t>
  </si>
  <si>
    <t>Dynfant (2)</t>
  </si>
  <si>
    <t>Gŵyr</t>
  </si>
  <si>
    <t>Tre-gŵyr</t>
  </si>
  <si>
    <t>Gogledd Cilâ</t>
  </si>
  <si>
    <t>De Cilâ</t>
  </si>
  <si>
    <t>Pontybrenin</t>
  </si>
  <si>
    <t>Glandwr (2)</t>
  </si>
  <si>
    <t>Llwchwr Isaf</t>
  </si>
  <si>
    <t>Treforys</t>
  </si>
  <si>
    <t>Mynydd-bach</t>
  </si>
  <si>
    <t>Ystumllwynarth</t>
  </si>
  <si>
    <t>Penderi</t>
  </si>
  <si>
    <t>Penlle'r-gaer</t>
  </si>
  <si>
    <t>Pontarddulais</t>
  </si>
  <si>
    <t>Sgeti</t>
  </si>
  <si>
    <t>Llwchwr Uchaf</t>
  </si>
  <si>
    <t>BWRDEISTREF SIROL TOR-FAEN *</t>
  </si>
  <si>
    <t>* fel y crëwyd gan Orchymyn Bwrdeistref Sirol Tor-faen (Newidiadau Etholiadol) 2002</t>
  </si>
  <si>
    <t>(1) Cyn Gorchymyn 2002, roedd New Inn wedi'i rhannu'n New Inn Isaf a New Inn Uchaf</t>
  </si>
  <si>
    <t>Bryn-wern</t>
  </si>
  <si>
    <t>Coed Efa</t>
  </si>
  <si>
    <t>Gogledd Croesyceiliog</t>
  </si>
  <si>
    <t>De Croesyceiliog</t>
  </si>
  <si>
    <t>Cwmynysgoi</t>
  </si>
  <si>
    <t>Gogledd Llanyrafon</t>
  </si>
  <si>
    <t>De Llanyrafon</t>
  </si>
  <si>
    <t>Pont-y-pwl</t>
  </si>
  <si>
    <t>St Cadocs a Phen-y-garn</t>
  </si>
  <si>
    <t>Llanfihangel Llantarnam</t>
  </si>
  <si>
    <t>Trefddyn</t>
  </si>
  <si>
    <t>Waunfelin</t>
  </si>
  <si>
    <t>BWRDEISTREF SIROL BRO MORGANNWG *</t>
  </si>
  <si>
    <t>* fel y crëwyd gan Orchymyn Bwrdeistref Sirol Bro Morgannwg (Newidiadau Etholiadol) 2002 ac</t>
  </si>
  <si>
    <t xml:space="preserve">  fel y diwygiwyd gan Orchymyn Pen-y-bont ar Ogwr a Bro Morgannwg (Ardaloedd) 1996</t>
  </si>
  <si>
    <t>(1) cyn Gorchymyn 2003, roedd Plymouth a St. Augustine's wedi'u cynnwys gyda'i gilydd yn adran Alexandra</t>
  </si>
  <si>
    <t>(2) fel y diwygiwyd gan Orchymyn Caerdydd a Bro Morgannwg (Cymunedau) 2010</t>
  </si>
  <si>
    <t>Y Cwrt</t>
  </si>
  <si>
    <t>Y Bont-faen</t>
  </si>
  <si>
    <t>Llandochau (2)</t>
  </si>
  <si>
    <t>Llandw/Ewenni</t>
  </si>
  <si>
    <t>Llanilltud Fawr</t>
  </si>
  <si>
    <t>Llanbedr-y-fro</t>
  </si>
  <si>
    <t>Y Rhws</t>
  </si>
  <si>
    <t>Sain Tathan</t>
  </si>
  <si>
    <t>Saint-y-Brid</t>
  </si>
  <si>
    <t>Y Sili</t>
  </si>
  <si>
    <t>Gwenfo</t>
  </si>
  <si>
    <t>* fel y crëwyd gan Orchymyn Bwrdeistref Sirol Wrecsam (Trefniadau Etholiadol) 1998</t>
  </si>
  <si>
    <t>BWRDEISTREF SIROL WRECSAM *</t>
  </si>
  <si>
    <t>Parc Borras</t>
  </si>
  <si>
    <t>Gogledd y Waun</t>
  </si>
  <si>
    <t>De'r Waun</t>
  </si>
  <si>
    <t>Dyrain a Gorllewin Gresffordd</t>
  </si>
  <si>
    <t>Dwyrain a De Gwersyllt</t>
  </si>
  <si>
    <t>Gogledd Gwersyllt</t>
  </si>
  <si>
    <t>Gorlewin Gwersyllt</t>
  </si>
  <si>
    <t>Llangollen Wledig</t>
  </si>
  <si>
    <t>Llai</t>
  </si>
  <si>
    <t>Marchwiail</t>
  </si>
  <si>
    <t>Marford a Hoseley</t>
  </si>
  <si>
    <t>Mwynglawdd</t>
  </si>
  <si>
    <t>Brychdwn Newydd</t>
  </si>
  <si>
    <t>Owrtyn</t>
  </si>
  <si>
    <t>Pen-y-cae</t>
  </si>
  <si>
    <t>Pen-y-Cae a De Rhiwabon</t>
  </si>
  <si>
    <t>Rhosesni</t>
  </si>
  <si>
    <t>Yr Orsedd</t>
  </si>
  <si>
    <t>Rhiwabon</t>
  </si>
  <si>
    <t>Llanymddyfri</t>
  </si>
  <si>
    <t>Llangynnwr</t>
  </si>
  <si>
    <t>(2) fel y diwygiwyd gan Orchymyn Abertawe (Cymunedau) 2011</t>
  </si>
  <si>
    <t>(3) fel y diwygiwyd gan  Orchymyn Sir Benfro (Cymunedau) 2011</t>
  </si>
  <si>
    <t>* fel y crëwyd gan Orchymyn Ynys Môn (Trefniadau Etholiadol) 2012</t>
  </si>
  <si>
    <t>SIR YNYS MÔN *</t>
  </si>
  <si>
    <r>
      <t>Canolbarth M</t>
    </r>
    <r>
      <rPr>
        <sz val="12"/>
        <rFont val="Arial"/>
        <family val="2"/>
      </rPr>
      <t>ô</t>
    </r>
    <r>
      <rPr>
        <sz val="12"/>
        <rFont val="Calibri"/>
        <family val="2"/>
      </rPr>
      <t>n</t>
    </r>
  </si>
  <si>
    <t>Cwmbran</t>
  </si>
  <si>
    <t>(3) fel y diwygiwyd gan Orchymyn Caerdydd a Bro Morgannwg (Cymunedau) 2011</t>
  </si>
  <si>
    <t>Dinas Powys (3)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</si>
</sst>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E+00_)"/>
    <numFmt numFmtId="174" formatCode="0_)"/>
    <numFmt numFmtId="175" formatCode="0.00_)"/>
    <numFmt numFmtId="176" formatCode="0.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"/>
    <numFmt numFmtId="181" formatCode="_-* #,##0.0_-;\-* #,##0.0_-;_-* &quot;-&quot;??_-;_-@_-"/>
    <numFmt numFmtId="182" formatCode="_-* #,##0_-;\-* #,##0_-;_-* &quot;-&quot;??_-;_-@_-"/>
    <numFmt numFmtId="183" formatCode="0.0%"/>
  </numFmts>
  <fonts count="83">
    <font>
      <sz val="12"/>
      <name val="LinePrint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.2"/>
      <color indexed="12"/>
      <name val="LinePrinter"/>
      <family val="0"/>
    </font>
    <font>
      <u val="single"/>
      <sz val="10.2"/>
      <color indexed="36"/>
      <name val="LinePrinte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LinePrinter"/>
      <family val="0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sz val="11"/>
      <color indexed="19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0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0" fontId="5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75" fillId="31" borderId="0" applyNumberFormat="0" applyBorder="0" applyAlignment="0" applyProtection="0"/>
    <xf numFmtId="0" fontId="51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32" borderId="7" applyNumberFormat="0" applyFont="0" applyAlignment="0" applyProtection="0"/>
    <xf numFmtId="0" fontId="51" fillId="32" borderId="7" applyNumberFormat="0" applyFont="0" applyAlignment="0" applyProtection="0"/>
    <xf numFmtId="0" fontId="76" fillId="27" borderId="8" applyNumberFormat="0" applyAlignment="0" applyProtection="0"/>
    <xf numFmtId="0" fontId="77" fillId="27" borderId="8" applyNumberFormat="0" applyAlignment="0" applyProtection="0"/>
    <xf numFmtId="9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141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5" fillId="0" borderId="0" xfId="0" applyFont="1" applyAlignment="1" applyProtection="1">
      <alignment horizontal="left"/>
      <protection locked="0"/>
    </xf>
    <xf numFmtId="172" fontId="5" fillId="0" borderId="0" xfId="0" applyFont="1" applyAlignment="1" applyProtection="1">
      <alignment/>
      <protection locked="0"/>
    </xf>
    <xf numFmtId="172" fontId="7" fillId="0" borderId="0" xfId="0" applyFont="1" applyAlignment="1">
      <alignment/>
    </xf>
    <xf numFmtId="172" fontId="5" fillId="0" borderId="0" xfId="0" applyFont="1" applyBorder="1" applyAlignment="1" applyProtection="1">
      <alignment/>
      <protection locked="0"/>
    </xf>
    <xf numFmtId="174" fontId="5" fillId="0" borderId="0" xfId="95" applyFont="1">
      <alignment/>
      <protection/>
    </xf>
    <xf numFmtId="174" fontId="6" fillId="0" borderId="0" xfId="95" applyFont="1">
      <alignment/>
      <protection/>
    </xf>
    <xf numFmtId="174" fontId="5" fillId="0" borderId="0" xfId="95" applyFont="1" applyAlignment="1" applyProtection="1">
      <alignment horizontal="left"/>
      <protection locked="0"/>
    </xf>
    <xf numFmtId="174" fontId="5" fillId="0" borderId="0" xfId="95" applyFont="1" applyProtection="1">
      <alignment/>
      <protection locked="0"/>
    </xf>
    <xf numFmtId="174" fontId="5" fillId="0" borderId="0" xfId="95" applyFont="1" applyBorder="1" applyProtection="1">
      <alignment/>
      <protection locked="0"/>
    </xf>
    <xf numFmtId="174" fontId="5" fillId="0" borderId="0" xfId="96" applyFont="1">
      <alignment/>
      <protection/>
    </xf>
    <xf numFmtId="174" fontId="7" fillId="0" borderId="0" xfId="96" applyFont="1">
      <alignment/>
      <protection/>
    </xf>
    <xf numFmtId="174" fontId="6" fillId="0" borderId="0" xfId="96" applyFont="1">
      <alignment/>
      <protection/>
    </xf>
    <xf numFmtId="174" fontId="5" fillId="0" borderId="0" xfId="96" applyFont="1" applyAlignment="1" applyProtection="1">
      <alignment horizontal="left"/>
      <protection locked="0"/>
    </xf>
    <xf numFmtId="174" fontId="5" fillId="0" borderId="0" xfId="96" applyFont="1" applyProtection="1">
      <alignment/>
      <protection locked="0"/>
    </xf>
    <xf numFmtId="174" fontId="5" fillId="0" borderId="0" xfId="96" applyFont="1" applyBorder="1" applyProtection="1">
      <alignment/>
      <protection locked="0"/>
    </xf>
    <xf numFmtId="3" fontId="5" fillId="0" borderId="0" xfId="96" applyNumberFormat="1" applyFont="1" applyProtection="1">
      <alignment/>
      <protection locked="0"/>
    </xf>
    <xf numFmtId="3" fontId="5" fillId="0" borderId="0" xfId="96" applyNumberFormat="1" applyFont="1">
      <alignment/>
      <protection/>
    </xf>
    <xf numFmtId="3" fontId="5" fillId="0" borderId="10" xfId="96" applyNumberFormat="1" applyFont="1" applyBorder="1" applyProtection="1">
      <alignment/>
      <protection locked="0"/>
    </xf>
    <xf numFmtId="3" fontId="5" fillId="0" borderId="0" xfId="95" applyNumberFormat="1" applyFont="1" applyProtection="1">
      <alignment/>
      <protection locked="0"/>
    </xf>
    <xf numFmtId="3" fontId="5" fillId="0" borderId="0" xfId="95" applyNumberFormat="1" applyFont="1">
      <alignment/>
      <protection/>
    </xf>
    <xf numFmtId="3" fontId="5" fillId="0" borderId="10" xfId="95" applyNumberFormat="1" applyFont="1" applyBorder="1" applyProtection="1">
      <alignment/>
      <protection locked="0"/>
    </xf>
    <xf numFmtId="3" fontId="5" fillId="0" borderId="11" xfId="95" applyNumberFormat="1" applyFont="1" applyBorder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172" fontId="11" fillId="0" borderId="0" xfId="0" applyFont="1" applyAlignment="1" applyProtection="1">
      <alignment horizontal="left"/>
      <protection locked="0"/>
    </xf>
    <xf numFmtId="172" fontId="12" fillId="0" borderId="0" xfId="0" applyFont="1" applyAlignment="1">
      <alignment/>
    </xf>
    <xf numFmtId="172" fontId="11" fillId="0" borderId="0" xfId="0" applyFont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172" fontId="11" fillId="0" borderId="0" xfId="0" applyFont="1" applyBorder="1" applyAlignment="1" applyProtection="1">
      <alignment/>
      <protection locked="0"/>
    </xf>
    <xf numFmtId="3" fontId="5" fillId="0" borderId="11" xfId="96" applyNumberFormat="1" applyFont="1" applyBorder="1" applyProtection="1">
      <alignment/>
      <protection locked="0"/>
    </xf>
    <xf numFmtId="174" fontId="8" fillId="0" borderId="0" xfId="95" applyFont="1">
      <alignment/>
      <protection/>
    </xf>
    <xf numFmtId="174" fontId="8" fillId="0" borderId="0" xfId="95" applyFont="1" applyAlignment="1" applyProtection="1">
      <alignment horizontal="left"/>
      <protection locked="0"/>
    </xf>
    <xf numFmtId="174" fontId="8" fillId="0" borderId="0" xfId="95" applyFont="1" applyAlignment="1" applyProtection="1">
      <alignment horizontal="right"/>
      <protection locked="0"/>
    </xf>
    <xf numFmtId="172" fontId="14" fillId="0" borderId="0" xfId="0" applyFont="1" applyAlignment="1">
      <alignment/>
    </xf>
    <xf numFmtId="172" fontId="47" fillId="0" borderId="0" xfId="0" applyFont="1" applyAlignment="1">
      <alignment/>
    </xf>
    <xf numFmtId="3" fontId="47" fillId="0" borderId="0" xfId="0" applyNumberFormat="1" applyFont="1" applyAlignment="1">
      <alignment/>
    </xf>
    <xf numFmtId="172" fontId="47" fillId="0" borderId="0" xfId="0" applyFont="1" applyAlignment="1" applyProtection="1">
      <alignment horizontal="left"/>
      <protection locked="0"/>
    </xf>
    <xf numFmtId="3" fontId="47" fillId="0" borderId="0" xfId="0" applyNumberFormat="1" applyFont="1" applyAlignment="1" applyProtection="1">
      <alignment/>
      <protection locked="0"/>
    </xf>
    <xf numFmtId="172" fontId="48" fillId="0" borderId="0" xfId="0" applyFont="1" applyAlignment="1">
      <alignment/>
    </xf>
    <xf numFmtId="172" fontId="48" fillId="0" borderId="0" xfId="0" applyFont="1" applyAlignment="1" applyProtection="1">
      <alignment horizontal="right"/>
      <protection locked="0"/>
    </xf>
    <xf numFmtId="172" fontId="48" fillId="0" borderId="0" xfId="0" applyFont="1" applyAlignment="1" applyProtection="1">
      <alignment horizontal="left"/>
      <protection locked="0"/>
    </xf>
    <xf numFmtId="172" fontId="14" fillId="0" borderId="0" xfId="0" applyFont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/>
      <protection locked="0"/>
    </xf>
    <xf numFmtId="172" fontId="14" fillId="0" borderId="0" xfId="0" applyFont="1" applyAlignment="1" applyProtection="1">
      <alignment/>
      <protection locked="0"/>
    </xf>
    <xf numFmtId="172" fontId="49" fillId="0" borderId="0" xfId="0" applyFont="1" applyAlignment="1">
      <alignment/>
    </xf>
    <xf numFmtId="172" fontId="49" fillId="0" borderId="0" xfId="0" applyFont="1" applyAlignment="1" applyProtection="1">
      <alignment horizontal="left"/>
      <protection locked="0"/>
    </xf>
    <xf numFmtId="172" fontId="49" fillId="0" borderId="0" xfId="0" applyFont="1" applyAlignment="1">
      <alignment horizontal="center"/>
    </xf>
    <xf numFmtId="172" fontId="49" fillId="0" borderId="0" xfId="0" applyFont="1" applyAlignment="1" applyProtection="1">
      <alignment horizontal="right"/>
      <protection locked="0"/>
    </xf>
    <xf numFmtId="176" fontId="14" fillId="0" borderId="0" xfId="0" applyNumberFormat="1" applyFont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176" fontId="14" fillId="0" borderId="0" xfId="0" applyNumberFormat="1" applyFont="1" applyAlignment="1" applyProtection="1">
      <alignment horizontal="left" vertical="center"/>
      <protection locked="0"/>
    </xf>
    <xf numFmtId="172" fontId="14" fillId="0" borderId="0" xfId="0" applyFont="1" applyAlignment="1" applyProtection="1">
      <alignment horizontal="left" vertical="center"/>
      <protection locked="0"/>
    </xf>
    <xf numFmtId="172" fontId="14" fillId="0" borderId="0" xfId="0" applyFont="1" applyAlignment="1" applyProtection="1">
      <alignment horizontal="left" vertical="center" wrapText="1"/>
      <protection locked="0"/>
    </xf>
    <xf numFmtId="172" fontId="14" fillId="0" borderId="0" xfId="0" applyFont="1" applyAlignment="1">
      <alignment vertical="center"/>
    </xf>
    <xf numFmtId="3" fontId="14" fillId="0" borderId="0" xfId="0" applyNumberFormat="1" applyFont="1" applyFill="1" applyAlignment="1" applyProtection="1">
      <alignment/>
      <protection locked="0"/>
    </xf>
    <xf numFmtId="3" fontId="14" fillId="0" borderId="12" xfId="0" applyNumberFormat="1" applyFont="1" applyFill="1" applyBorder="1" applyAlignment="1" applyProtection="1">
      <alignment/>
      <protection locked="0"/>
    </xf>
    <xf numFmtId="174" fontId="14" fillId="0" borderId="0" xfId="96" applyFont="1">
      <alignment/>
      <protection/>
    </xf>
    <xf numFmtId="174" fontId="14" fillId="0" borderId="0" xfId="96" applyFont="1" applyAlignment="1" applyProtection="1">
      <alignment horizontal="left"/>
      <protection locked="0"/>
    </xf>
    <xf numFmtId="3" fontId="14" fillId="0" borderId="0" xfId="96" applyNumberFormat="1" applyFont="1" applyProtection="1">
      <alignment/>
      <protection locked="0"/>
    </xf>
    <xf numFmtId="174" fontId="14" fillId="0" borderId="0" xfId="96" applyFont="1" applyProtection="1">
      <alignment/>
      <protection locked="0"/>
    </xf>
    <xf numFmtId="176" fontId="14" fillId="0" borderId="0" xfId="96" applyNumberFormat="1" applyFont="1" applyAlignment="1" applyProtection="1">
      <alignment horizontal="left"/>
      <protection locked="0"/>
    </xf>
    <xf numFmtId="174" fontId="49" fillId="0" borderId="0" xfId="96" applyFont="1" applyAlignment="1" applyProtection="1">
      <alignment horizontal="left"/>
      <protection locked="0"/>
    </xf>
    <xf numFmtId="174" fontId="49" fillId="0" borderId="0" xfId="96" applyFont="1">
      <alignment/>
      <protection/>
    </xf>
    <xf numFmtId="174" fontId="14" fillId="0" borderId="0" xfId="96" applyFont="1" applyAlignment="1" applyProtection="1" quotePrefix="1">
      <alignment horizontal="left"/>
      <protection locked="0"/>
    </xf>
    <xf numFmtId="174" fontId="49" fillId="0" borderId="0" xfId="95" applyFont="1">
      <alignment/>
      <protection/>
    </xf>
    <xf numFmtId="174" fontId="14" fillId="0" borderId="0" xfId="95" applyFont="1">
      <alignment/>
      <protection/>
    </xf>
    <xf numFmtId="174" fontId="49" fillId="0" borderId="0" xfId="95" applyFont="1" applyAlignment="1" applyProtection="1">
      <alignment horizontal="left"/>
      <protection locked="0"/>
    </xf>
    <xf numFmtId="3" fontId="14" fillId="0" borderId="0" xfId="95" applyNumberFormat="1" applyFont="1" applyProtection="1">
      <alignment/>
      <protection locked="0"/>
    </xf>
    <xf numFmtId="174" fontId="14" fillId="0" borderId="0" xfId="95" applyFont="1" applyProtection="1">
      <alignment/>
      <protection locked="0"/>
    </xf>
    <xf numFmtId="176" fontId="14" fillId="0" borderId="0" xfId="95" applyNumberFormat="1" applyFont="1" applyAlignment="1" applyProtection="1">
      <alignment horizontal="left"/>
      <protection locked="0"/>
    </xf>
    <xf numFmtId="174" fontId="14" fillId="0" borderId="0" xfId="95" applyFont="1" applyAlignment="1" applyProtection="1">
      <alignment horizontal="left"/>
      <protection locked="0"/>
    </xf>
    <xf numFmtId="174" fontId="14" fillId="0" borderId="0" xfId="95" applyFont="1" applyBorder="1" applyProtection="1">
      <alignment/>
      <protection locked="0"/>
    </xf>
    <xf numFmtId="174" fontId="14" fillId="0" borderId="0" xfId="95" applyFont="1" applyBorder="1">
      <alignment/>
      <protection/>
    </xf>
    <xf numFmtId="176" fontId="14" fillId="0" borderId="0" xfId="95" applyNumberFormat="1" applyFont="1" applyAlignment="1">
      <alignment horizontal="left"/>
      <protection/>
    </xf>
    <xf numFmtId="172" fontId="14" fillId="0" borderId="0" xfId="0" applyFont="1" applyAlignment="1" applyProtection="1" quotePrefix="1">
      <alignment horizontal="left"/>
      <protection locked="0"/>
    </xf>
    <xf numFmtId="0" fontId="14" fillId="0" borderId="0" xfId="0" applyNumberFormat="1" applyFont="1" applyAlignment="1">
      <alignment/>
    </xf>
    <xf numFmtId="3" fontId="14" fillId="0" borderId="12" xfId="96" applyNumberFormat="1" applyFont="1" applyBorder="1" applyProtection="1">
      <alignment/>
      <protection locked="0"/>
    </xf>
    <xf numFmtId="182" fontId="14" fillId="0" borderId="0" xfId="69" applyNumberFormat="1" applyFont="1" applyAlignment="1">
      <alignment/>
    </xf>
    <xf numFmtId="3" fontId="14" fillId="0" borderId="12" xfId="0" applyNumberFormat="1" applyFont="1" applyBorder="1" applyAlignment="1" applyProtection="1">
      <alignment/>
      <protection locked="0"/>
    </xf>
    <xf numFmtId="3" fontId="14" fillId="0" borderId="13" xfId="0" applyNumberFormat="1" applyFont="1" applyBorder="1" applyAlignment="1" applyProtection="1">
      <alignment/>
      <protection locked="0"/>
    </xf>
    <xf numFmtId="3" fontId="14" fillId="0" borderId="14" xfId="0" applyNumberFormat="1" applyFont="1" applyBorder="1" applyAlignment="1" applyProtection="1">
      <alignment/>
      <protection locked="0"/>
    </xf>
    <xf numFmtId="172" fontId="14" fillId="0" borderId="0" xfId="0" applyFont="1" applyBorder="1" applyAlignment="1" applyProtection="1">
      <alignment/>
      <protection locked="0"/>
    </xf>
    <xf numFmtId="3" fontId="14" fillId="0" borderId="0" xfId="0" applyNumberFormat="1" applyFont="1" applyAlignment="1">
      <alignment/>
    </xf>
    <xf numFmtId="172" fontId="4" fillId="0" borderId="0" xfId="0" applyFont="1" applyFill="1" applyAlignment="1" applyProtection="1">
      <alignment horizontal="left"/>
      <protection locked="0"/>
    </xf>
    <xf numFmtId="172" fontId="4" fillId="0" borderId="0" xfId="0" applyFont="1" applyFill="1" applyAlignment="1">
      <alignment/>
    </xf>
    <xf numFmtId="176" fontId="15" fillId="0" borderId="0" xfId="0" applyNumberFormat="1" applyFont="1" applyFill="1" applyAlignment="1" applyProtection="1">
      <alignment horizontal="left"/>
      <protection locked="0"/>
    </xf>
    <xf numFmtId="174" fontId="4" fillId="0" borderId="0" xfId="96" applyFont="1" applyFill="1" applyAlignment="1" applyProtection="1">
      <alignment horizontal="left"/>
      <protection locked="0"/>
    </xf>
    <xf numFmtId="174" fontId="4" fillId="0" borderId="0" xfId="96" applyFont="1" applyFill="1">
      <alignment/>
      <protection/>
    </xf>
    <xf numFmtId="174" fontId="4" fillId="0" borderId="0" xfId="95" applyFont="1" applyFill="1" applyAlignment="1" applyProtection="1">
      <alignment horizontal="left"/>
      <protection locked="0"/>
    </xf>
    <xf numFmtId="172" fontId="14" fillId="0" borderId="0" xfId="0" applyFont="1" applyFill="1" applyAlignment="1">
      <alignment/>
    </xf>
    <xf numFmtId="172" fontId="14" fillId="0" borderId="0" xfId="0" applyFont="1" applyFill="1" applyAlignment="1" applyProtection="1">
      <alignment horizontal="left"/>
      <protection locked="0"/>
    </xf>
    <xf numFmtId="174" fontId="14" fillId="0" borderId="0" xfId="96" applyFont="1" applyFill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182" fontId="14" fillId="0" borderId="0" xfId="69" applyNumberFormat="1" applyFont="1" applyAlignment="1" applyProtection="1">
      <alignment/>
      <protection locked="0"/>
    </xf>
    <xf numFmtId="3" fontId="14" fillId="0" borderId="0" xfId="0" applyNumberFormat="1" applyFont="1" applyFill="1" applyAlignment="1" applyProtection="1">
      <alignment/>
      <protection locked="0"/>
    </xf>
    <xf numFmtId="182" fontId="14" fillId="0" borderId="0" xfId="69" applyNumberFormat="1" applyFont="1" applyFill="1" applyAlignment="1" applyProtection="1">
      <alignment/>
      <protection locked="0"/>
    </xf>
    <xf numFmtId="3" fontId="14" fillId="0" borderId="0" xfId="0" applyNumberFormat="1" applyFont="1" applyFill="1" applyAlignment="1" applyProtection="1">
      <alignment/>
      <protection locked="0"/>
    </xf>
    <xf numFmtId="3" fontId="14" fillId="0" borderId="0" xfId="0" applyNumberFormat="1" applyFont="1" applyFill="1" applyBorder="1" applyAlignment="1" applyProtection="1">
      <alignment/>
      <protection locked="0"/>
    </xf>
    <xf numFmtId="3" fontId="14" fillId="0" borderId="0" xfId="96" applyNumberFormat="1" applyFont="1" applyProtection="1">
      <alignment/>
      <protection locked="0"/>
    </xf>
    <xf numFmtId="3" fontId="14" fillId="0" borderId="0" xfId="96" applyNumberFormat="1" applyFont="1" applyBorder="1" applyProtection="1">
      <alignment/>
      <protection locked="0"/>
    </xf>
    <xf numFmtId="3" fontId="14" fillId="0" borderId="0" xfId="96" applyNumberFormat="1" applyFont="1" applyBorder="1">
      <alignment/>
      <protection/>
    </xf>
    <xf numFmtId="3" fontId="14" fillId="0" borderId="0" xfId="96" applyNumberFormat="1" applyFont="1" applyProtection="1">
      <alignment/>
      <protection locked="0"/>
    </xf>
    <xf numFmtId="3" fontId="14" fillId="0" borderId="0" xfId="96" applyNumberFormat="1" applyFont="1" applyProtection="1">
      <alignment/>
      <protection locked="0"/>
    </xf>
    <xf numFmtId="3" fontId="14" fillId="0" borderId="0" xfId="95" applyNumberFormat="1" applyFont="1" applyProtection="1">
      <alignment/>
      <protection locked="0"/>
    </xf>
    <xf numFmtId="3" fontId="14" fillId="0" borderId="0" xfId="95" applyNumberFormat="1" applyFont="1" applyProtection="1">
      <alignment/>
      <protection locked="0"/>
    </xf>
    <xf numFmtId="3" fontId="14" fillId="0" borderId="0" xfId="95" applyNumberFormat="1" applyFo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172" fontId="14" fillId="0" borderId="0" xfId="0" applyFont="1" applyAlignment="1" applyProtection="1">
      <alignment horizontal="left"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96" applyNumberFormat="1" applyFont="1" applyProtection="1">
      <alignment/>
      <protection locked="0"/>
    </xf>
    <xf numFmtId="3" fontId="14" fillId="0" borderId="0" xfId="96" applyNumberFormat="1" applyFont="1" applyProtection="1">
      <alignment/>
      <protection locked="0"/>
    </xf>
    <xf numFmtId="182" fontId="14" fillId="0" borderId="0" xfId="69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3" fontId="14" fillId="0" borderId="0" xfId="95" applyNumberFormat="1" applyFont="1" applyProtection="1">
      <alignment/>
      <protection locked="0"/>
    </xf>
    <xf numFmtId="172" fontId="0" fillId="0" borderId="0" xfId="0" applyAlignment="1">
      <alignment/>
    </xf>
    <xf numFmtId="172" fontId="4" fillId="0" borderId="0" xfId="0" applyFont="1" applyFill="1" applyAlignment="1">
      <alignment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_CLWYD" xfId="95"/>
    <cellStyle name="Normal_DYFED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52"/>
  <sheetViews>
    <sheetView showGridLines="0" zoomScalePageLayoutView="0" workbookViewId="0" topLeftCell="A1">
      <selection activeCell="D27" sqref="D27"/>
    </sheetView>
  </sheetViews>
  <sheetFormatPr defaultColWidth="9.796875" defaultRowHeight="15"/>
  <cols>
    <col min="1" max="1" width="0.1015625" style="40" customWidth="1"/>
    <col min="2" max="2" width="37.19921875" style="40" bestFit="1" customWidth="1"/>
    <col min="3" max="3" width="9.296875" style="40" customWidth="1"/>
    <col min="4" max="16384" width="9.796875" style="40" customWidth="1"/>
  </cols>
  <sheetData>
    <row r="1" spans="1:3" ht="15.75">
      <c r="A1" s="47" t="s">
        <v>1272</v>
      </c>
      <c r="B1" s="45" t="s">
        <v>1525</v>
      </c>
      <c r="C1" s="46">
        <v>2016</v>
      </c>
    </row>
    <row r="2" spans="1:3" ht="15.75">
      <c r="A2" s="43"/>
      <c r="B2" s="41"/>
      <c r="C2" s="41"/>
    </row>
    <row r="3" spans="1:3" ht="15.75">
      <c r="A3" s="43" t="s">
        <v>1273</v>
      </c>
      <c r="B3" s="41" t="s">
        <v>1526</v>
      </c>
      <c r="C3" s="44">
        <f>SUM(C5:C44)</f>
        <v>2181841</v>
      </c>
    </row>
    <row r="4" spans="1:3" ht="15.75">
      <c r="A4" s="41"/>
      <c r="B4" s="41"/>
      <c r="C4" s="42"/>
    </row>
    <row r="5" spans="1:3" ht="15.75">
      <c r="A5" s="43" t="s">
        <v>1274</v>
      </c>
      <c r="B5" s="43" t="s">
        <v>1275</v>
      </c>
      <c r="C5" s="44">
        <f>'Constituency Calculations'!D5</f>
        <v>48346</v>
      </c>
    </row>
    <row r="6" spans="1:3" ht="15.75">
      <c r="A6" s="43" t="s">
        <v>1276</v>
      </c>
      <c r="B6" s="43" t="s">
        <v>385</v>
      </c>
      <c r="C6" s="44">
        <f>'Constituency Calculations'!D8</f>
        <v>44153</v>
      </c>
    </row>
    <row r="7" spans="1:3" ht="15.75">
      <c r="A7" s="43" t="s">
        <v>1278</v>
      </c>
      <c r="B7" s="43" t="s">
        <v>1277</v>
      </c>
      <c r="C7" s="44">
        <f>'Constituency Calculations'!D10</f>
        <v>60550</v>
      </c>
    </row>
    <row r="8" spans="1:3" ht="15.75">
      <c r="A8" s="43" t="s">
        <v>1280</v>
      </c>
      <c r="B8" s="43" t="s">
        <v>388</v>
      </c>
      <c r="C8" s="44">
        <f>'Constituency Calculations'!D12</f>
        <v>37739</v>
      </c>
    </row>
    <row r="9" spans="1:3" ht="15.75">
      <c r="A9" s="43" t="s">
        <v>1282</v>
      </c>
      <c r="B9" s="43" t="s">
        <v>1279</v>
      </c>
      <c r="C9" s="44">
        <f>'Constituency Calculations'!D14</f>
        <v>49661</v>
      </c>
    </row>
    <row r="10" spans="1:3" ht="15.75">
      <c r="A10" s="43" t="s">
        <v>1284</v>
      </c>
      <c r="B10" s="43" t="s">
        <v>1281</v>
      </c>
      <c r="C10" s="44">
        <f>'Constituency Calculations'!D16</f>
        <v>52273</v>
      </c>
    </row>
    <row r="11" spans="1:3" ht="15.75">
      <c r="A11" s="43" t="s">
        <v>1285</v>
      </c>
      <c r="B11" s="43" t="s">
        <v>1283</v>
      </c>
      <c r="C11" s="44">
        <f>'Constituency Calculations'!D19</f>
        <v>58932</v>
      </c>
    </row>
    <row r="12" spans="1:3" ht="15.75">
      <c r="A12" s="43" t="s">
        <v>1287</v>
      </c>
      <c r="B12" s="43" t="s">
        <v>1286</v>
      </c>
      <c r="C12" s="44">
        <f>'Constituency Calculations'!D21</f>
        <v>61158</v>
      </c>
    </row>
    <row r="13" spans="1:3" ht="15.75">
      <c r="A13" s="43" t="s">
        <v>1289</v>
      </c>
      <c r="B13" s="43" t="s">
        <v>1288</v>
      </c>
      <c r="C13" s="44">
        <f>'Constituency Calculations'!D23</f>
        <v>49403</v>
      </c>
    </row>
    <row r="14" spans="1:3" ht="15.75">
      <c r="A14" s="43" t="s">
        <v>1291</v>
      </c>
      <c r="B14" s="43" t="s">
        <v>1290</v>
      </c>
      <c r="C14" s="44">
        <f>'Constituency Calculations'!D25</f>
        <v>63574</v>
      </c>
    </row>
    <row r="15" spans="1:3" ht="15.75">
      <c r="A15" s="43" t="s">
        <v>1293</v>
      </c>
      <c r="B15" s="43" t="s">
        <v>1292</v>
      </c>
      <c r="C15" s="44">
        <f>'Constituency Calculations'!D29</f>
        <v>72392</v>
      </c>
    </row>
    <row r="16" spans="1:3" ht="15.75">
      <c r="A16" s="43" t="s">
        <v>1295</v>
      </c>
      <c r="B16" s="43" t="s">
        <v>1294</v>
      </c>
      <c r="C16" s="44">
        <f>'Constituency Calculations'!D31</f>
        <v>63892</v>
      </c>
    </row>
    <row r="17" spans="1:3" ht="15.75">
      <c r="A17" s="43" t="s">
        <v>1297</v>
      </c>
      <c r="B17" s="43" t="s">
        <v>1296</v>
      </c>
      <c r="C17" s="44">
        <f>'Constituency Calculations'!D33</f>
        <v>53991</v>
      </c>
    </row>
    <row r="18" spans="1:3" ht="15.75">
      <c r="A18" s="43" t="s">
        <v>1299</v>
      </c>
      <c r="B18" s="43" t="s">
        <v>1298</v>
      </c>
      <c r="C18" s="44">
        <f>'Constituency Calculations'!D37</f>
        <v>55118</v>
      </c>
    </row>
    <row r="19" spans="1:3" ht="15.75">
      <c r="A19" s="43" t="s">
        <v>1301</v>
      </c>
      <c r="B19" s="43" t="s">
        <v>1300</v>
      </c>
      <c r="C19" s="44">
        <f>'Constituency Calculations'!D40</f>
        <v>50432</v>
      </c>
    </row>
    <row r="20" spans="1:3" ht="15.75">
      <c r="A20" s="43" t="s">
        <v>1303</v>
      </c>
      <c r="B20" s="43" t="s">
        <v>1302</v>
      </c>
      <c r="C20" s="44">
        <f>'Constituency Calculations'!D44</f>
        <v>53094</v>
      </c>
    </row>
    <row r="21" spans="1:3" ht="15.75">
      <c r="A21" s="43" t="s">
        <v>1305</v>
      </c>
      <c r="B21" s="43" t="s">
        <v>1304</v>
      </c>
      <c r="C21" s="44">
        <f>'Constituency Calculations'!D48</f>
        <v>56862</v>
      </c>
    </row>
    <row r="22" spans="1:3" ht="15.75">
      <c r="A22" s="43" t="s">
        <v>1306</v>
      </c>
      <c r="B22" s="43" t="s">
        <v>1307</v>
      </c>
      <c r="C22" s="44">
        <f>'Constituency Calculations'!D50</f>
        <v>49405</v>
      </c>
    </row>
    <row r="23" spans="1:3" ht="15.75">
      <c r="A23" s="43" t="s">
        <v>1308</v>
      </c>
      <c r="B23" s="43" t="s">
        <v>1309</v>
      </c>
      <c r="C23" s="44">
        <f>'Constituency Calculations'!D52</f>
        <v>52388</v>
      </c>
    </row>
    <row r="24" spans="1:3" ht="15.75">
      <c r="A24" s="43" t="s">
        <v>1310</v>
      </c>
      <c r="B24" s="43" t="s">
        <v>383</v>
      </c>
      <c r="C24" s="44">
        <f>'Constituency Calculations'!D55</f>
        <v>42353</v>
      </c>
    </row>
    <row r="25" spans="1:3" ht="15.75">
      <c r="A25" s="43" t="s">
        <v>1312</v>
      </c>
      <c r="B25" s="43" t="s">
        <v>1311</v>
      </c>
      <c r="C25" s="44">
        <f>'Constituency Calculations'!D57</f>
        <v>59478</v>
      </c>
    </row>
    <row r="26" spans="1:3" ht="15.75">
      <c r="A26" s="43" t="s">
        <v>1314</v>
      </c>
      <c r="B26" s="43" t="s">
        <v>1313</v>
      </c>
      <c r="C26" s="44">
        <f>'Constituency Calculations'!D59</f>
        <v>53306</v>
      </c>
    </row>
    <row r="27" spans="1:3" ht="15.75">
      <c r="A27" s="43" t="s">
        <v>1316</v>
      </c>
      <c r="B27" s="43" t="s">
        <v>1315</v>
      </c>
      <c r="C27" s="44">
        <f>'Constituency Calculations'!D61</f>
        <v>57202</v>
      </c>
    </row>
    <row r="28" spans="1:3" ht="15.75">
      <c r="A28" s="43" t="s">
        <v>1317</v>
      </c>
      <c r="B28" s="43" t="s">
        <v>1318</v>
      </c>
      <c r="C28" s="44">
        <f>'Constituency Calculations'!D65</f>
        <v>53166</v>
      </c>
    </row>
    <row r="29" spans="1:3" ht="15.75">
      <c r="A29" s="43" t="s">
        <v>1319</v>
      </c>
      <c r="B29" s="43" t="s">
        <v>1320</v>
      </c>
      <c r="C29" s="44">
        <f>'Constituency Calculations'!D69</f>
        <v>62729</v>
      </c>
    </row>
    <row r="30" spans="1:3" ht="15.75">
      <c r="A30" s="43" t="s">
        <v>1321</v>
      </c>
      <c r="B30" s="43" t="s">
        <v>1322</v>
      </c>
      <c r="C30" s="44">
        <f>'Constituency Calculations'!D71</f>
        <v>46989</v>
      </c>
    </row>
    <row r="31" spans="1:3" ht="15.75">
      <c r="A31" s="43" t="s">
        <v>1323</v>
      </c>
      <c r="B31" s="43" t="s">
        <v>1324</v>
      </c>
      <c r="C31" s="44">
        <f>'Constituency Calculations'!D74</f>
        <v>54691</v>
      </c>
    </row>
    <row r="32" spans="1:3" ht="15.75">
      <c r="A32" s="43" t="s">
        <v>1325</v>
      </c>
      <c r="B32" s="43" t="s">
        <v>1326</v>
      </c>
      <c r="C32" s="44">
        <f>'Constituency Calculations'!D78</f>
        <v>53959</v>
      </c>
    </row>
    <row r="33" spans="1:3" ht="15.75">
      <c r="A33" s="43" t="s">
        <v>1327</v>
      </c>
      <c r="B33" s="43" t="s">
        <v>1328</v>
      </c>
      <c r="C33" s="44">
        <f>'Constituency Calculations'!D80</f>
        <v>60101</v>
      </c>
    </row>
    <row r="34" spans="1:3" ht="15.75">
      <c r="A34" s="43" t="s">
        <v>1329</v>
      </c>
      <c r="B34" s="43" t="s">
        <v>1330</v>
      </c>
      <c r="C34" s="44">
        <f>'Constituency Calculations'!D84</f>
        <v>54614</v>
      </c>
    </row>
    <row r="35" spans="1:3" ht="15.75">
      <c r="A35" s="43" t="s">
        <v>1331</v>
      </c>
      <c r="B35" s="43" t="s">
        <v>1332</v>
      </c>
      <c r="C35" s="44">
        <f>'Constituency Calculations'!D87</f>
        <v>56525</v>
      </c>
    </row>
    <row r="36" spans="1:3" ht="15.75">
      <c r="A36" s="43" t="s">
        <v>1333</v>
      </c>
      <c r="B36" s="43" t="s">
        <v>1335</v>
      </c>
      <c r="C36" s="44">
        <f>'Constituency Calculations'!D89</f>
        <v>54638</v>
      </c>
    </row>
    <row r="37" spans="1:3" ht="15.75">
      <c r="A37" s="43" t="s">
        <v>1336</v>
      </c>
      <c r="B37" s="43" t="s">
        <v>1337</v>
      </c>
      <c r="C37" s="44">
        <f>'Constituency Calculations'!D91</f>
        <v>49161</v>
      </c>
    </row>
    <row r="38" spans="1:3" ht="15.75">
      <c r="A38" s="43" t="s">
        <v>1338</v>
      </c>
      <c r="B38" s="43" t="s">
        <v>1339</v>
      </c>
      <c r="C38" s="44">
        <f>'Constituency Calculations'!D93</f>
        <v>55392</v>
      </c>
    </row>
    <row r="39" spans="1:3" ht="15.75">
      <c r="A39" s="43" t="s">
        <v>1340</v>
      </c>
      <c r="B39" s="43" t="s">
        <v>1341</v>
      </c>
      <c r="C39" s="44">
        <f>'Constituency Calculations'!D95</f>
        <v>51952</v>
      </c>
    </row>
    <row r="40" spans="1:3" ht="15.75">
      <c r="A40" s="43" t="s">
        <v>1342</v>
      </c>
      <c r="B40" s="43" t="s">
        <v>1343</v>
      </c>
      <c r="C40" s="44">
        <f>'Constituency Calculations'!D97</f>
        <v>58562</v>
      </c>
    </row>
    <row r="41" spans="1:3" ht="15.75">
      <c r="A41" s="43" t="s">
        <v>1344</v>
      </c>
      <c r="B41" s="43" t="s">
        <v>1345</v>
      </c>
      <c r="C41" s="44">
        <f>'Constituency Calculations'!D99</f>
        <v>55839</v>
      </c>
    </row>
    <row r="42" spans="1:3" ht="15.75">
      <c r="A42" s="43" t="s">
        <v>1346</v>
      </c>
      <c r="B42" s="43" t="s">
        <v>1347</v>
      </c>
      <c r="C42" s="44">
        <f>'Constituency Calculations'!D101</f>
        <v>69673</v>
      </c>
    </row>
    <row r="43" spans="1:3" ht="15.75">
      <c r="A43" s="43" t="s">
        <v>1348</v>
      </c>
      <c r="B43" s="43" t="s">
        <v>1349</v>
      </c>
      <c r="C43" s="44">
        <f>'Constituency Calculations'!D103</f>
        <v>48861</v>
      </c>
    </row>
    <row r="44" spans="1:3" ht="15.75">
      <c r="A44" s="43" t="s">
        <v>1350</v>
      </c>
      <c r="B44" s="43" t="s">
        <v>1351</v>
      </c>
      <c r="C44" s="44">
        <f>'Constituency Calculations'!D105</f>
        <v>49287</v>
      </c>
    </row>
    <row r="45" spans="1:3" ht="15.75">
      <c r="A45" s="41"/>
      <c r="B45" s="41"/>
      <c r="C45" s="42"/>
    </row>
    <row r="46" spans="1:3" ht="15.75">
      <c r="A46" s="41"/>
      <c r="B46" s="41"/>
      <c r="C46" s="41"/>
    </row>
    <row r="47" spans="1:3" ht="15.75">
      <c r="A47" s="41"/>
      <c r="B47" s="41"/>
      <c r="C47" s="41"/>
    </row>
    <row r="48" spans="1:3" ht="15.75">
      <c r="A48" s="41"/>
      <c r="B48" s="41"/>
      <c r="C48" s="41"/>
    </row>
    <row r="49" spans="1:3" ht="15.75">
      <c r="A49" s="41"/>
      <c r="B49" s="41"/>
      <c r="C49" s="41"/>
    </row>
    <row r="50" spans="1:3" ht="15.75">
      <c r="A50" s="41"/>
      <c r="B50" s="41"/>
      <c r="C50" s="41"/>
    </row>
    <row r="51" spans="1:3" ht="15.75">
      <c r="A51" s="41"/>
      <c r="B51" s="41"/>
      <c r="C51" s="41"/>
    </row>
    <row r="52" spans="1:3" ht="15.75">
      <c r="A52" s="41"/>
      <c r="B52" s="41"/>
      <c r="C52" s="41"/>
    </row>
  </sheetData>
  <sheetProtection/>
  <printOptions horizontalCentered="1"/>
  <pageMargins left="0.07874015748031496" right="0.07874015748031496" top="0.5118110236220472" bottom="0.5118110236220472" header="0.5118110236220472" footer="0.5118110236220472"/>
  <pageSetup fitToHeight="1" fitToWidth="1" orientation="landscape" paperSize="9" scale="76" r:id="rId1"/>
  <headerFooter alignWithMargins="0">
    <oddFooter>&amp;L&amp;"Book Antiqua,Regular"&amp;8&amp;F&amp;C&amp;"Book Antiqua,Regular"&amp;8&amp;P of &amp;N&amp;R&amp;"Book Antiqua,Regular"&amp;8&amp;A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4">
      <selection activeCell="L21" sqref="L21"/>
    </sheetView>
  </sheetViews>
  <sheetFormatPr defaultColWidth="8.796875" defaultRowHeight="15"/>
  <cols>
    <col min="1" max="1" width="2.796875" style="40" customWidth="1"/>
    <col min="2" max="2" width="27.796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4.19921875" style="40" customWidth="1"/>
    <col min="7" max="7" width="13.19921875" style="40" bestFit="1" customWidth="1"/>
    <col min="8" max="16384" width="8.8984375" style="40" customWidth="1"/>
  </cols>
  <sheetData>
    <row r="1" s="71" customFormat="1" ht="15.75">
      <c r="A1" s="73" t="s">
        <v>1630</v>
      </c>
    </row>
    <row r="2" spans="2:7" s="7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  <c r="G2" s="51"/>
    </row>
    <row r="3" spans="2:7" s="7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5" s="72" customFormat="1" ht="15.75">
      <c r="D4" s="74">
        <f>SUM(D5:D34)</f>
        <v>74069</v>
      </c>
      <c r="E4" s="75"/>
    </row>
    <row r="5" spans="1:7" s="72" customFormat="1" ht="15.75">
      <c r="A5" s="76">
        <v>1</v>
      </c>
      <c r="B5" s="77" t="s">
        <v>1391</v>
      </c>
      <c r="C5" s="77" t="s">
        <v>938</v>
      </c>
      <c r="D5" s="112">
        <v>1583</v>
      </c>
      <c r="E5" s="75"/>
      <c r="F5" s="77" t="s">
        <v>1345</v>
      </c>
      <c r="G5" s="77" t="s">
        <v>1345</v>
      </c>
    </row>
    <row r="6" spans="1:7" s="72" customFormat="1" ht="15.75">
      <c r="A6" s="76">
        <v>2</v>
      </c>
      <c r="B6" s="77" t="s">
        <v>1393</v>
      </c>
      <c r="C6" s="77" t="s">
        <v>939</v>
      </c>
      <c r="D6" s="112">
        <v>1826</v>
      </c>
      <c r="E6" s="75"/>
      <c r="F6" s="77" t="s">
        <v>1302</v>
      </c>
      <c r="G6" s="77" t="s">
        <v>1302</v>
      </c>
    </row>
    <row r="7" spans="1:7" s="72" customFormat="1" ht="15.75">
      <c r="A7" s="76">
        <v>3</v>
      </c>
      <c r="B7" s="77" t="s">
        <v>1633</v>
      </c>
      <c r="C7" s="77" t="s">
        <v>940</v>
      </c>
      <c r="D7" s="112">
        <v>1567</v>
      </c>
      <c r="E7" s="75"/>
      <c r="F7" s="77" t="s">
        <v>1345</v>
      </c>
      <c r="G7" s="77" t="s">
        <v>1345</v>
      </c>
    </row>
    <row r="8" spans="1:7" s="72" customFormat="1" ht="15.75">
      <c r="A8" s="76">
        <v>4</v>
      </c>
      <c r="B8" s="77" t="s">
        <v>1634</v>
      </c>
      <c r="C8" s="77" t="s">
        <v>941</v>
      </c>
      <c r="D8" s="112">
        <v>3575</v>
      </c>
      <c r="E8" s="75"/>
      <c r="F8" s="77" t="s">
        <v>1345</v>
      </c>
      <c r="G8" s="77" t="s">
        <v>1345</v>
      </c>
    </row>
    <row r="9" spans="1:7" s="72" customFormat="1" ht="15.75">
      <c r="A9" s="76">
        <v>5</v>
      </c>
      <c r="B9" s="77" t="s">
        <v>1635</v>
      </c>
      <c r="C9" s="77" t="s">
        <v>942</v>
      </c>
      <c r="D9" s="112">
        <v>2371</v>
      </c>
      <c r="E9" s="75"/>
      <c r="F9" s="77" t="s">
        <v>1345</v>
      </c>
      <c r="G9" s="77" t="s">
        <v>1345</v>
      </c>
    </row>
    <row r="10" spans="1:7" s="72" customFormat="1" ht="15.75">
      <c r="A10" s="76">
        <v>6</v>
      </c>
      <c r="B10" s="77" t="s">
        <v>1636</v>
      </c>
      <c r="C10" s="77" t="s">
        <v>943</v>
      </c>
      <c r="D10" s="112">
        <v>1905</v>
      </c>
      <c r="E10" s="75"/>
      <c r="F10" s="77" t="s">
        <v>1345</v>
      </c>
      <c r="G10" s="77" t="s">
        <v>1345</v>
      </c>
    </row>
    <row r="11" spans="1:7" s="72" customFormat="1" ht="15.75">
      <c r="A11" s="76">
        <v>7</v>
      </c>
      <c r="B11" s="77" t="s">
        <v>1637</v>
      </c>
      <c r="C11" s="77" t="s">
        <v>944</v>
      </c>
      <c r="D11" s="112">
        <v>1316</v>
      </c>
      <c r="E11" s="75"/>
      <c r="F11" s="77" t="s">
        <v>1304</v>
      </c>
      <c r="G11" s="77" t="s">
        <v>1304</v>
      </c>
    </row>
    <row r="12" spans="1:7" s="72" customFormat="1" ht="15.75">
      <c r="A12" s="76">
        <v>8</v>
      </c>
      <c r="B12" s="77" t="s">
        <v>1638</v>
      </c>
      <c r="C12" s="77" t="s">
        <v>945</v>
      </c>
      <c r="D12" s="112">
        <v>1978</v>
      </c>
      <c r="E12" s="78"/>
      <c r="F12" s="79" t="s">
        <v>1304</v>
      </c>
      <c r="G12" s="79" t="s">
        <v>1304</v>
      </c>
    </row>
    <row r="13" spans="1:7" s="72" customFormat="1" ht="15.75">
      <c r="A13" s="76">
        <v>9</v>
      </c>
      <c r="B13" s="77" t="s">
        <v>361</v>
      </c>
      <c r="C13" s="77" t="s">
        <v>946</v>
      </c>
      <c r="D13" s="112">
        <v>1218</v>
      </c>
      <c r="E13" s="75"/>
      <c r="F13" s="77" t="s">
        <v>1304</v>
      </c>
      <c r="G13" s="77" t="s">
        <v>1304</v>
      </c>
    </row>
    <row r="14" spans="1:7" s="72" customFormat="1" ht="15.75">
      <c r="A14" s="76">
        <v>10</v>
      </c>
      <c r="B14" s="77" t="s">
        <v>1401</v>
      </c>
      <c r="C14" s="77" t="s">
        <v>947</v>
      </c>
      <c r="D14" s="112">
        <v>930</v>
      </c>
      <c r="E14" s="75"/>
      <c r="F14" s="77" t="s">
        <v>1302</v>
      </c>
      <c r="G14" s="77" t="s">
        <v>1302</v>
      </c>
    </row>
    <row r="15" spans="1:7" s="72" customFormat="1" ht="15.75">
      <c r="A15" s="76">
        <v>11</v>
      </c>
      <c r="B15" s="77" t="s">
        <v>1403</v>
      </c>
      <c r="C15" s="77" t="s">
        <v>948</v>
      </c>
      <c r="D15" s="112">
        <v>1652</v>
      </c>
      <c r="E15" s="75"/>
      <c r="F15" s="77" t="s">
        <v>1345</v>
      </c>
      <c r="G15" s="77" t="s">
        <v>1345</v>
      </c>
    </row>
    <row r="16" spans="1:7" s="72" customFormat="1" ht="15.75">
      <c r="A16" s="76">
        <v>12</v>
      </c>
      <c r="B16" s="77" t="s">
        <v>1404</v>
      </c>
      <c r="C16" s="77" t="s">
        <v>949</v>
      </c>
      <c r="D16" s="112">
        <v>1793</v>
      </c>
      <c r="E16" s="78"/>
      <c r="F16" s="72" t="s">
        <v>1304</v>
      </c>
      <c r="G16" s="72" t="s">
        <v>1304</v>
      </c>
    </row>
    <row r="17" spans="1:7" s="72" customFormat="1" ht="15.75">
      <c r="A17" s="76">
        <v>13</v>
      </c>
      <c r="B17" s="77" t="s">
        <v>1406</v>
      </c>
      <c r="C17" s="77" t="s">
        <v>950</v>
      </c>
      <c r="D17" s="112">
        <v>3319</v>
      </c>
      <c r="E17" s="75"/>
      <c r="F17" s="77" t="s">
        <v>1302</v>
      </c>
      <c r="G17" s="77" t="s">
        <v>1302</v>
      </c>
    </row>
    <row r="18" spans="1:7" s="72" customFormat="1" ht="15.75">
      <c r="A18" s="76">
        <v>14</v>
      </c>
      <c r="B18" s="77" t="s">
        <v>1408</v>
      </c>
      <c r="C18" s="77" t="s">
        <v>951</v>
      </c>
      <c r="D18" s="112">
        <v>1478</v>
      </c>
      <c r="E18" s="75"/>
      <c r="F18" s="77" t="s">
        <v>1304</v>
      </c>
      <c r="G18" s="77" t="s">
        <v>1304</v>
      </c>
    </row>
    <row r="19" spans="1:7" s="72" customFormat="1" ht="15.75">
      <c r="A19" s="76">
        <v>15</v>
      </c>
      <c r="B19" s="77" t="s">
        <v>1639</v>
      </c>
      <c r="C19" s="77" t="s">
        <v>952</v>
      </c>
      <c r="D19" s="112">
        <v>2814</v>
      </c>
      <c r="E19" s="75"/>
      <c r="F19" s="77" t="s">
        <v>1345</v>
      </c>
      <c r="G19" s="77" t="s">
        <v>1345</v>
      </c>
    </row>
    <row r="20" spans="1:7" s="72" customFormat="1" ht="15.75">
      <c r="A20" s="76">
        <v>16</v>
      </c>
      <c r="B20" s="77" t="s">
        <v>1640</v>
      </c>
      <c r="C20" s="77" t="s">
        <v>953</v>
      </c>
      <c r="D20" s="112">
        <v>3219</v>
      </c>
      <c r="E20" s="75"/>
      <c r="F20" s="77" t="s">
        <v>1345</v>
      </c>
      <c r="G20" s="77" t="s">
        <v>1345</v>
      </c>
    </row>
    <row r="21" spans="1:7" s="72" customFormat="1" ht="15.75">
      <c r="A21" s="76">
        <v>17</v>
      </c>
      <c r="B21" s="77" t="s">
        <v>1641</v>
      </c>
      <c r="C21" s="77" t="s">
        <v>954</v>
      </c>
      <c r="D21" s="112">
        <v>1572</v>
      </c>
      <c r="E21" s="75"/>
      <c r="F21" s="77" t="s">
        <v>1345</v>
      </c>
      <c r="G21" s="77" t="s">
        <v>1345</v>
      </c>
    </row>
    <row r="22" spans="1:7" s="72" customFormat="1" ht="15.75">
      <c r="A22" s="76">
        <v>18</v>
      </c>
      <c r="B22" s="77" t="s">
        <v>1642</v>
      </c>
      <c r="C22" s="77" t="s">
        <v>955</v>
      </c>
      <c r="D22" s="112">
        <v>4691</v>
      </c>
      <c r="E22" s="75"/>
      <c r="F22" s="77" t="s">
        <v>1345</v>
      </c>
      <c r="G22" s="77" t="s">
        <v>1345</v>
      </c>
    </row>
    <row r="23" spans="1:7" s="72" customFormat="1" ht="15.75">
      <c r="A23" s="76">
        <v>19</v>
      </c>
      <c r="B23" s="77" t="s">
        <v>1643</v>
      </c>
      <c r="C23" s="77" t="s">
        <v>956</v>
      </c>
      <c r="D23" s="112">
        <v>2848</v>
      </c>
      <c r="E23" s="75"/>
      <c r="F23" s="77" t="s">
        <v>1345</v>
      </c>
      <c r="G23" s="77" t="s">
        <v>1345</v>
      </c>
    </row>
    <row r="24" spans="1:7" s="72" customFormat="1" ht="15.75">
      <c r="A24" s="76">
        <v>20</v>
      </c>
      <c r="B24" s="77" t="s">
        <v>1212</v>
      </c>
      <c r="C24" s="77" t="s">
        <v>957</v>
      </c>
      <c r="D24" s="112">
        <v>2851</v>
      </c>
      <c r="E24" s="75"/>
      <c r="F24" s="77" t="s">
        <v>1345</v>
      </c>
      <c r="G24" s="77" t="s">
        <v>1345</v>
      </c>
    </row>
    <row r="25" spans="1:7" s="72" customFormat="1" ht="15.75">
      <c r="A25" s="76">
        <v>21</v>
      </c>
      <c r="B25" s="77" t="s">
        <v>1644</v>
      </c>
      <c r="C25" s="77" t="s">
        <v>958</v>
      </c>
      <c r="D25" s="112">
        <v>3684</v>
      </c>
      <c r="E25" s="75"/>
      <c r="F25" s="77" t="s">
        <v>1345</v>
      </c>
      <c r="G25" s="77" t="s">
        <v>1345</v>
      </c>
    </row>
    <row r="26" spans="1:7" s="72" customFormat="1" ht="15.75">
      <c r="A26" s="76">
        <v>22</v>
      </c>
      <c r="B26" s="77" t="s">
        <v>1645</v>
      </c>
      <c r="C26" s="77" t="s">
        <v>959</v>
      </c>
      <c r="D26" s="112">
        <v>2948</v>
      </c>
      <c r="E26" s="75"/>
      <c r="F26" s="77" t="s">
        <v>1345</v>
      </c>
      <c r="G26" s="77" t="s">
        <v>1345</v>
      </c>
    </row>
    <row r="27" spans="1:7" s="72" customFormat="1" ht="15.75">
      <c r="A27" s="76">
        <v>23</v>
      </c>
      <c r="B27" s="77" t="s">
        <v>1646</v>
      </c>
      <c r="C27" s="77" t="s">
        <v>960</v>
      </c>
      <c r="D27" s="112">
        <v>6007</v>
      </c>
      <c r="E27" s="75"/>
      <c r="F27" s="77" t="s">
        <v>1345</v>
      </c>
      <c r="G27" s="77" t="s">
        <v>1345</v>
      </c>
    </row>
    <row r="28" spans="1:7" s="72" customFormat="1" ht="15.75">
      <c r="A28" s="76">
        <v>24</v>
      </c>
      <c r="B28" s="77" t="s">
        <v>1647</v>
      </c>
      <c r="C28" s="77" t="s">
        <v>961</v>
      </c>
      <c r="D28" s="112">
        <v>3736</v>
      </c>
      <c r="E28" s="75"/>
      <c r="F28" s="77" t="s">
        <v>1345</v>
      </c>
      <c r="G28" s="77" t="s">
        <v>1345</v>
      </c>
    </row>
    <row r="29" spans="1:7" s="72" customFormat="1" ht="15.75">
      <c r="A29" s="76">
        <v>25</v>
      </c>
      <c r="B29" s="77" t="s">
        <v>1648</v>
      </c>
      <c r="C29" s="77" t="s">
        <v>962</v>
      </c>
      <c r="D29" s="112">
        <v>3367</v>
      </c>
      <c r="E29" s="75"/>
      <c r="F29" s="77" t="s">
        <v>1345</v>
      </c>
      <c r="G29" s="77" t="s">
        <v>1345</v>
      </c>
    </row>
    <row r="30" spans="1:7" s="72" customFormat="1" ht="15.75">
      <c r="A30" s="76">
        <v>26</v>
      </c>
      <c r="B30" s="77" t="s">
        <v>1649</v>
      </c>
      <c r="C30" s="77" t="s">
        <v>963</v>
      </c>
      <c r="D30" s="112">
        <v>4372</v>
      </c>
      <c r="E30" s="75"/>
      <c r="F30" s="77" t="s">
        <v>1304</v>
      </c>
      <c r="G30" s="77" t="s">
        <v>1304</v>
      </c>
    </row>
    <row r="31" spans="1:7" s="72" customFormat="1" ht="15.75">
      <c r="A31" s="76">
        <v>27</v>
      </c>
      <c r="B31" s="77" t="s">
        <v>1650</v>
      </c>
      <c r="C31" s="77" t="s">
        <v>964</v>
      </c>
      <c r="D31" s="112">
        <v>1375</v>
      </c>
      <c r="E31" s="75"/>
      <c r="F31" s="77" t="s">
        <v>1345</v>
      </c>
      <c r="G31" s="77" t="s">
        <v>1345</v>
      </c>
    </row>
    <row r="32" spans="1:7" s="72" customFormat="1" ht="15.75">
      <c r="A32" s="76">
        <v>28</v>
      </c>
      <c r="B32" s="77" t="s">
        <v>1651</v>
      </c>
      <c r="C32" s="77" t="s">
        <v>965</v>
      </c>
      <c r="D32" s="112">
        <v>1265</v>
      </c>
      <c r="E32" s="75"/>
      <c r="F32" s="77" t="s">
        <v>1345</v>
      </c>
      <c r="G32" s="77" t="s">
        <v>1345</v>
      </c>
    </row>
    <row r="33" spans="1:7" s="72" customFormat="1" ht="15.75">
      <c r="A33" s="76">
        <v>29</v>
      </c>
      <c r="B33" s="77" t="s">
        <v>1416</v>
      </c>
      <c r="C33" s="77" t="s">
        <v>966</v>
      </c>
      <c r="D33" s="112">
        <v>1496</v>
      </c>
      <c r="E33" s="75"/>
      <c r="F33" s="77" t="s">
        <v>1345</v>
      </c>
      <c r="G33" s="77" t="s">
        <v>1345</v>
      </c>
    </row>
    <row r="34" spans="1:7" s="72" customFormat="1" ht="15.75">
      <c r="A34" s="76">
        <v>30</v>
      </c>
      <c r="B34" s="77" t="s">
        <v>1418</v>
      </c>
      <c r="C34" s="77" t="s">
        <v>967</v>
      </c>
      <c r="D34" s="112">
        <v>1313</v>
      </c>
      <c r="E34" s="75"/>
      <c r="F34" s="77" t="s">
        <v>1345</v>
      </c>
      <c r="G34" s="77" t="s">
        <v>1345</v>
      </c>
    </row>
    <row r="35" s="72" customFormat="1" ht="15.75"/>
    <row r="36" spans="1:6" s="72" customFormat="1" ht="15.75">
      <c r="A36" s="77" t="s">
        <v>1419</v>
      </c>
      <c r="D36" s="74">
        <f>D6+D14+D17</f>
        <v>6075</v>
      </c>
      <c r="E36" s="75"/>
      <c r="F36" s="48" t="s">
        <v>1541</v>
      </c>
    </row>
    <row r="37" spans="1:6" s="72" customFormat="1" ht="15.75">
      <c r="A37" s="77" t="s">
        <v>1390</v>
      </c>
      <c r="D37" s="74">
        <f>D11+D12+D13+D16+D18+D30</f>
        <v>12155</v>
      </c>
      <c r="E37" s="75"/>
      <c r="F37" s="48" t="s">
        <v>1541</v>
      </c>
    </row>
    <row r="38" spans="1:6" s="72" customFormat="1" ht="15.75">
      <c r="A38" s="77" t="s">
        <v>1345</v>
      </c>
      <c r="D38" s="74">
        <f>D5+D7+D8+D9+D10+D15+D19+D20+D21+D22+D23+D24+D25+D26+D27+D28+D29+D31+D32+D33+D34</f>
        <v>55839</v>
      </c>
      <c r="E38" s="75"/>
      <c r="F38" s="48" t="s">
        <v>1541</v>
      </c>
    </row>
    <row r="39" spans="1:6" s="72" customFormat="1" ht="15.75">
      <c r="A39" s="77" t="s">
        <v>1419</v>
      </c>
      <c r="D39" s="74">
        <f>D6+D14+D17</f>
        <v>6075</v>
      </c>
      <c r="F39" s="40" t="s">
        <v>1542</v>
      </c>
    </row>
    <row r="40" spans="1:6" s="72" customFormat="1" ht="15.75">
      <c r="A40" s="77" t="s">
        <v>1390</v>
      </c>
      <c r="D40" s="74">
        <f>D11+D12+D13+D16+D18+D30</f>
        <v>12155</v>
      </c>
      <c r="F40" s="40" t="s">
        <v>1542</v>
      </c>
    </row>
    <row r="41" spans="1:6" s="72" customFormat="1" ht="15.75">
      <c r="A41" s="77" t="s">
        <v>1345</v>
      </c>
      <c r="D41" s="74">
        <f>D5+SUM(D7:D10)+D15+SUM(D19:D29)+SUM(D31:D34)</f>
        <v>55839</v>
      </c>
      <c r="F41" s="40" t="s">
        <v>1542</v>
      </c>
    </row>
    <row r="42" spans="1:4" ht="15.75">
      <c r="A42" s="72"/>
      <c r="B42" s="72"/>
      <c r="C42" s="72"/>
      <c r="D42" s="72"/>
    </row>
    <row r="43" spans="1:4" ht="15.75">
      <c r="A43" s="95" t="s">
        <v>1631</v>
      </c>
      <c r="B43" s="72"/>
      <c r="C43" s="72"/>
      <c r="D43" s="72"/>
    </row>
    <row r="44" spans="1:4" ht="15.75">
      <c r="A44" s="95" t="s">
        <v>1632</v>
      </c>
      <c r="B44" s="72"/>
      <c r="C44" s="72"/>
      <c r="D44" s="72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45">
      <selection activeCell="G61" sqref="A5:G61"/>
    </sheetView>
  </sheetViews>
  <sheetFormatPr defaultColWidth="8.796875" defaultRowHeight="15"/>
  <cols>
    <col min="1" max="1" width="2.796875" style="40" customWidth="1"/>
    <col min="2" max="2" width="20.89843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6.59765625" style="40" customWidth="1"/>
    <col min="7" max="7" width="15.8984375" style="40" bestFit="1" customWidth="1"/>
    <col min="8" max="16384" width="8.8984375" style="40" customWidth="1"/>
  </cols>
  <sheetData>
    <row r="1" s="71" customFormat="1" ht="15.75">
      <c r="A1" s="73" t="s">
        <v>1652</v>
      </c>
    </row>
    <row r="2" spans="2:7" s="7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  <c r="G2" s="51"/>
    </row>
    <row r="3" spans="2:7" s="7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5" s="72" customFormat="1" ht="15.75">
      <c r="D4" s="74">
        <f>SUM(D5:D61)</f>
        <v>112938</v>
      </c>
      <c r="E4" s="75"/>
    </row>
    <row r="5" spans="1:7" s="72" customFormat="1" ht="15.75">
      <c r="A5" s="76">
        <v>1</v>
      </c>
      <c r="B5" s="77" t="s">
        <v>61</v>
      </c>
      <c r="C5" s="77" t="s">
        <v>968</v>
      </c>
      <c r="D5" s="113">
        <v>2130</v>
      </c>
      <c r="E5" s="75"/>
      <c r="F5" s="77" t="s">
        <v>1309</v>
      </c>
      <c r="G5" s="77" t="s">
        <v>1309</v>
      </c>
    </row>
    <row r="6" spans="1:7" s="72" customFormat="1" ht="15.75">
      <c r="A6" s="76">
        <v>2</v>
      </c>
      <c r="B6" s="77" t="s">
        <v>1420</v>
      </c>
      <c r="C6" s="77" t="s">
        <v>969</v>
      </c>
      <c r="D6" s="113">
        <v>2440</v>
      </c>
      <c r="E6" s="75"/>
      <c r="F6" s="77" t="s">
        <v>1277</v>
      </c>
      <c r="G6" s="77" t="s">
        <v>1277</v>
      </c>
    </row>
    <row r="7" spans="1:7" s="72" customFormat="1" ht="15.75">
      <c r="A7" s="76">
        <v>3</v>
      </c>
      <c r="B7" s="77" t="s">
        <v>1654</v>
      </c>
      <c r="C7" s="77" t="s">
        <v>970</v>
      </c>
      <c r="D7" s="113">
        <v>1420</v>
      </c>
      <c r="E7" s="75"/>
      <c r="F7" s="77" t="s">
        <v>1309</v>
      </c>
      <c r="G7" s="77" t="s">
        <v>1309</v>
      </c>
    </row>
    <row r="8" spans="1:7" s="72" customFormat="1" ht="15.75">
      <c r="A8" s="76">
        <v>4</v>
      </c>
      <c r="B8" s="77" t="s">
        <v>1655</v>
      </c>
      <c r="C8" s="77" t="s">
        <v>971</v>
      </c>
      <c r="D8" s="113">
        <v>1559</v>
      </c>
      <c r="E8" s="75"/>
      <c r="F8" s="77" t="s">
        <v>1309</v>
      </c>
      <c r="G8" s="77" t="s">
        <v>1309</v>
      </c>
    </row>
    <row r="9" spans="1:7" s="72" customFormat="1" ht="15.75">
      <c r="A9" s="76">
        <v>5</v>
      </c>
      <c r="B9" s="77" t="s">
        <v>1656</v>
      </c>
      <c r="C9" s="77" t="s">
        <v>972</v>
      </c>
      <c r="D9" s="113">
        <v>1660</v>
      </c>
      <c r="E9" s="75"/>
      <c r="F9" s="77" t="s">
        <v>1277</v>
      </c>
      <c r="G9" s="77" t="s">
        <v>1277</v>
      </c>
    </row>
    <row r="10" spans="1:7" s="72" customFormat="1" ht="15.75">
      <c r="A10" s="76">
        <v>6</v>
      </c>
      <c r="B10" s="77" t="s">
        <v>1657</v>
      </c>
      <c r="C10" s="77" t="s">
        <v>973</v>
      </c>
      <c r="D10" s="113">
        <v>2808</v>
      </c>
      <c r="E10" s="75"/>
      <c r="F10" s="77" t="s">
        <v>1277</v>
      </c>
      <c r="G10" s="77" t="s">
        <v>1277</v>
      </c>
    </row>
    <row r="11" spans="1:7" s="72" customFormat="1" ht="15.75">
      <c r="A11" s="76">
        <v>7</v>
      </c>
      <c r="B11" s="77" t="s">
        <v>1658</v>
      </c>
      <c r="C11" s="77" t="s">
        <v>974</v>
      </c>
      <c r="D11" s="113">
        <v>1702</v>
      </c>
      <c r="E11" s="75"/>
      <c r="F11" s="77" t="s">
        <v>1309</v>
      </c>
      <c r="G11" s="77" t="s">
        <v>1309</v>
      </c>
    </row>
    <row r="12" spans="1:7" s="72" customFormat="1" ht="15.75">
      <c r="A12" s="76">
        <v>8</v>
      </c>
      <c r="B12" s="77" t="s">
        <v>1659</v>
      </c>
      <c r="C12" s="77" t="s">
        <v>975</v>
      </c>
      <c r="D12" s="113">
        <v>2596</v>
      </c>
      <c r="E12" s="75"/>
      <c r="F12" s="77" t="s">
        <v>1277</v>
      </c>
      <c r="G12" s="77" t="s">
        <v>1277</v>
      </c>
    </row>
    <row r="13" spans="1:7" s="72" customFormat="1" ht="15.75">
      <c r="A13" s="76">
        <v>9</v>
      </c>
      <c r="B13" s="77" t="s">
        <v>1660</v>
      </c>
      <c r="C13" s="77" t="s">
        <v>976</v>
      </c>
      <c r="D13" s="113">
        <v>3139</v>
      </c>
      <c r="E13" s="75"/>
      <c r="F13" s="77" t="s">
        <v>1277</v>
      </c>
      <c r="G13" s="77" t="s">
        <v>1277</v>
      </c>
    </row>
    <row r="14" spans="1:7" s="72" customFormat="1" ht="15.75">
      <c r="A14" s="76">
        <v>10</v>
      </c>
      <c r="B14" s="77" t="s">
        <v>1661</v>
      </c>
      <c r="C14" s="77" t="s">
        <v>977</v>
      </c>
      <c r="D14" s="113">
        <v>2436</v>
      </c>
      <c r="E14" s="75"/>
      <c r="F14" s="77" t="s">
        <v>1277</v>
      </c>
      <c r="G14" s="77" t="s">
        <v>1277</v>
      </c>
    </row>
    <row r="15" spans="1:7" s="72" customFormat="1" ht="15.75">
      <c r="A15" s="76">
        <v>11</v>
      </c>
      <c r="B15" s="77" t="s">
        <v>1662</v>
      </c>
      <c r="C15" s="77" t="s">
        <v>978</v>
      </c>
      <c r="D15" s="113">
        <v>3956</v>
      </c>
      <c r="E15" s="75"/>
      <c r="F15" s="77" t="s">
        <v>1277</v>
      </c>
      <c r="G15" s="77" t="s">
        <v>1277</v>
      </c>
    </row>
    <row r="16" spans="1:7" s="72" customFormat="1" ht="15.75">
      <c r="A16" s="76">
        <v>12</v>
      </c>
      <c r="B16" s="77" t="s">
        <v>1421</v>
      </c>
      <c r="C16" s="77" t="s">
        <v>979</v>
      </c>
      <c r="D16" s="113">
        <v>1157</v>
      </c>
      <c r="E16" s="75"/>
      <c r="F16" s="77" t="s">
        <v>1277</v>
      </c>
      <c r="G16" s="77" t="s">
        <v>1277</v>
      </c>
    </row>
    <row r="17" spans="1:7" s="72" customFormat="1" ht="15.75">
      <c r="A17" s="76">
        <v>13</v>
      </c>
      <c r="B17" s="77" t="s">
        <v>1422</v>
      </c>
      <c r="C17" s="77" t="s">
        <v>980</v>
      </c>
      <c r="D17" s="113">
        <v>1979</v>
      </c>
      <c r="E17" s="75"/>
      <c r="F17" s="77" t="s">
        <v>1309</v>
      </c>
      <c r="G17" s="77" t="s">
        <v>1309</v>
      </c>
    </row>
    <row r="18" spans="1:7" s="72" customFormat="1" ht="15.75">
      <c r="A18" s="76">
        <v>14</v>
      </c>
      <c r="B18" s="77" t="s">
        <v>1423</v>
      </c>
      <c r="C18" s="77" t="s">
        <v>981</v>
      </c>
      <c r="D18" s="113">
        <v>1495</v>
      </c>
      <c r="E18" s="75"/>
      <c r="F18" s="77" t="s">
        <v>1309</v>
      </c>
      <c r="G18" s="77" t="s">
        <v>1309</v>
      </c>
    </row>
    <row r="19" spans="1:7" s="72" customFormat="1" ht="15.75">
      <c r="A19" s="76">
        <v>15</v>
      </c>
      <c r="B19" s="77" t="s">
        <v>1663</v>
      </c>
      <c r="C19" s="77" t="s">
        <v>982</v>
      </c>
      <c r="D19" s="113">
        <v>2232</v>
      </c>
      <c r="E19" s="75"/>
      <c r="F19" s="77" t="s">
        <v>1277</v>
      </c>
      <c r="G19" s="77" t="s">
        <v>1277</v>
      </c>
    </row>
    <row r="20" spans="1:7" s="72" customFormat="1" ht="15.75">
      <c r="A20" s="76">
        <v>16</v>
      </c>
      <c r="B20" s="77" t="s">
        <v>1664</v>
      </c>
      <c r="C20" s="77" t="s">
        <v>983</v>
      </c>
      <c r="D20" s="113">
        <v>3662</v>
      </c>
      <c r="E20" s="75"/>
      <c r="F20" s="77" t="s">
        <v>1277</v>
      </c>
      <c r="G20" s="77" t="s">
        <v>1277</v>
      </c>
    </row>
    <row r="21" spans="1:7" s="72" customFormat="1" ht="15.75">
      <c r="A21" s="76">
        <v>17</v>
      </c>
      <c r="B21" s="77" t="s">
        <v>1665</v>
      </c>
      <c r="C21" s="77" t="s">
        <v>984</v>
      </c>
      <c r="D21" s="113">
        <v>4357</v>
      </c>
      <c r="E21" s="75"/>
      <c r="F21" s="77" t="s">
        <v>1277</v>
      </c>
      <c r="G21" s="77" t="s">
        <v>1277</v>
      </c>
    </row>
    <row r="22" spans="1:7" s="72" customFormat="1" ht="15.75">
      <c r="A22" s="76">
        <v>18</v>
      </c>
      <c r="B22" s="77" t="s">
        <v>1666</v>
      </c>
      <c r="C22" s="77" t="s">
        <v>985</v>
      </c>
      <c r="D22" s="113">
        <v>1591</v>
      </c>
      <c r="E22" s="75"/>
      <c r="F22" s="77" t="s">
        <v>1277</v>
      </c>
      <c r="G22" s="77" t="s">
        <v>1277</v>
      </c>
    </row>
    <row r="23" spans="1:7" s="72" customFormat="1" ht="15.75">
      <c r="A23" s="76">
        <v>19</v>
      </c>
      <c r="B23" s="77" t="s">
        <v>1667</v>
      </c>
      <c r="C23" s="77" t="s">
        <v>986</v>
      </c>
      <c r="D23" s="113">
        <v>4171</v>
      </c>
      <c r="E23" s="75"/>
      <c r="F23" s="77" t="s">
        <v>1277</v>
      </c>
      <c r="G23" s="77" t="s">
        <v>1277</v>
      </c>
    </row>
    <row r="24" spans="1:7" s="72" customFormat="1" ht="15.75">
      <c r="A24" s="76">
        <v>20</v>
      </c>
      <c r="B24" s="77" t="s">
        <v>1424</v>
      </c>
      <c r="C24" s="77" t="s">
        <v>987</v>
      </c>
      <c r="D24" s="113">
        <v>1409</v>
      </c>
      <c r="E24" s="75"/>
      <c r="F24" s="77" t="s">
        <v>1309</v>
      </c>
      <c r="G24" s="77" t="s">
        <v>1309</v>
      </c>
    </row>
    <row r="25" spans="1:7" s="72" customFormat="1" ht="15.75">
      <c r="A25" s="76">
        <v>21</v>
      </c>
      <c r="B25" s="77" t="s">
        <v>1668</v>
      </c>
      <c r="C25" s="77" t="s">
        <v>988</v>
      </c>
      <c r="D25" s="113">
        <v>1324</v>
      </c>
      <c r="E25" s="75"/>
      <c r="F25" s="77" t="s">
        <v>1309</v>
      </c>
      <c r="G25" s="77" t="s">
        <v>1309</v>
      </c>
    </row>
    <row r="26" spans="1:7" s="72" customFormat="1" ht="15.75">
      <c r="A26" s="76">
        <v>22</v>
      </c>
      <c r="B26" s="77" t="s">
        <v>1669</v>
      </c>
      <c r="C26" s="77" t="s">
        <v>989</v>
      </c>
      <c r="D26" s="113">
        <v>2914</v>
      </c>
      <c r="E26" s="75"/>
      <c r="F26" s="77" t="s">
        <v>1309</v>
      </c>
      <c r="G26" s="77" t="s">
        <v>1309</v>
      </c>
    </row>
    <row r="27" spans="1:7" s="72" customFormat="1" ht="15.75">
      <c r="A27" s="76">
        <v>23</v>
      </c>
      <c r="B27" s="77" t="s">
        <v>1670</v>
      </c>
      <c r="C27" s="77" t="s">
        <v>990</v>
      </c>
      <c r="D27" s="113">
        <v>2026</v>
      </c>
      <c r="E27" s="75"/>
      <c r="F27" s="77" t="s">
        <v>1309</v>
      </c>
      <c r="G27" s="77" t="s">
        <v>1309</v>
      </c>
    </row>
    <row r="28" spans="1:7" s="72" customFormat="1" ht="15.75">
      <c r="A28" s="76">
        <v>24</v>
      </c>
      <c r="B28" s="77" t="s">
        <v>1671</v>
      </c>
      <c r="C28" s="77" t="s">
        <v>991</v>
      </c>
      <c r="D28" s="113">
        <v>2645</v>
      </c>
      <c r="E28" s="75"/>
      <c r="F28" s="77" t="s">
        <v>1309</v>
      </c>
      <c r="G28" s="77" t="s">
        <v>1309</v>
      </c>
    </row>
    <row r="29" spans="1:7" s="72" customFormat="1" ht="15.75">
      <c r="A29" s="76">
        <v>25</v>
      </c>
      <c r="B29" s="77" t="s">
        <v>1672</v>
      </c>
      <c r="C29" s="77" t="s">
        <v>992</v>
      </c>
      <c r="D29" s="113">
        <v>1965</v>
      </c>
      <c r="E29" s="75"/>
      <c r="F29" s="77" t="s">
        <v>1309</v>
      </c>
      <c r="G29" s="77" t="s">
        <v>1309</v>
      </c>
    </row>
    <row r="30" spans="1:7" s="72" customFormat="1" ht="15.75">
      <c r="A30" s="76">
        <v>26</v>
      </c>
      <c r="B30" s="77" t="s">
        <v>1425</v>
      </c>
      <c r="C30" s="77" t="s">
        <v>993</v>
      </c>
      <c r="D30" s="113">
        <v>1182</v>
      </c>
      <c r="E30" s="75"/>
      <c r="F30" s="77" t="s">
        <v>1309</v>
      </c>
      <c r="G30" s="77" t="s">
        <v>1309</v>
      </c>
    </row>
    <row r="31" spans="1:7" s="72" customFormat="1" ht="15.75">
      <c r="A31" s="76">
        <v>27</v>
      </c>
      <c r="B31" s="77" t="s">
        <v>1426</v>
      </c>
      <c r="C31" s="77" t="s">
        <v>994</v>
      </c>
      <c r="D31" s="113">
        <v>1602</v>
      </c>
      <c r="E31" s="75"/>
      <c r="F31" s="77" t="s">
        <v>1309</v>
      </c>
      <c r="G31" s="77" t="s">
        <v>1309</v>
      </c>
    </row>
    <row r="32" spans="1:7" s="72" customFormat="1" ht="15.75">
      <c r="A32" s="76">
        <v>28</v>
      </c>
      <c r="B32" s="77" t="s">
        <v>1427</v>
      </c>
      <c r="C32" s="77" t="s">
        <v>995</v>
      </c>
      <c r="D32" s="113">
        <v>1371</v>
      </c>
      <c r="E32" s="75"/>
      <c r="F32" s="77" t="s">
        <v>1309</v>
      </c>
      <c r="G32" s="77" t="s">
        <v>1309</v>
      </c>
    </row>
    <row r="33" spans="1:7" s="72" customFormat="1" ht="15.75">
      <c r="A33" s="76">
        <v>29</v>
      </c>
      <c r="B33" s="77" t="s">
        <v>1673</v>
      </c>
      <c r="C33" s="77" t="s">
        <v>996</v>
      </c>
      <c r="D33" s="113">
        <v>1395</v>
      </c>
      <c r="E33" s="75"/>
      <c r="F33" s="77" t="s">
        <v>1309</v>
      </c>
      <c r="G33" s="77" t="s">
        <v>1309</v>
      </c>
    </row>
    <row r="34" spans="1:7" s="72" customFormat="1" ht="15.75">
      <c r="A34" s="76">
        <v>30</v>
      </c>
      <c r="B34" s="77" t="s">
        <v>1674</v>
      </c>
      <c r="C34" s="77" t="s">
        <v>997</v>
      </c>
      <c r="D34" s="113">
        <v>1549</v>
      </c>
      <c r="E34" s="75"/>
      <c r="F34" s="77" t="s">
        <v>1277</v>
      </c>
      <c r="G34" s="77" t="s">
        <v>1277</v>
      </c>
    </row>
    <row r="35" spans="1:7" s="72" customFormat="1" ht="15.75">
      <c r="A35" s="76">
        <v>31</v>
      </c>
      <c r="B35" s="77" t="s">
        <v>1428</v>
      </c>
      <c r="C35" s="77" t="s">
        <v>998</v>
      </c>
      <c r="D35" s="113">
        <v>1283</v>
      </c>
      <c r="E35" s="75"/>
      <c r="F35" s="77" t="s">
        <v>1277</v>
      </c>
      <c r="G35" s="77" t="s">
        <v>1277</v>
      </c>
    </row>
    <row r="36" spans="1:7" s="72" customFormat="1" ht="15.75">
      <c r="A36" s="76">
        <v>32</v>
      </c>
      <c r="B36" s="77" t="s">
        <v>1675</v>
      </c>
      <c r="C36" s="77" t="s">
        <v>999</v>
      </c>
      <c r="D36" s="113">
        <v>1389</v>
      </c>
      <c r="E36" s="75"/>
      <c r="F36" s="77" t="s">
        <v>1309</v>
      </c>
      <c r="G36" s="77" t="s">
        <v>1309</v>
      </c>
    </row>
    <row r="37" spans="1:7" s="72" customFormat="1" ht="15.75">
      <c r="A37" s="76">
        <v>33</v>
      </c>
      <c r="B37" s="77" t="s">
        <v>1676</v>
      </c>
      <c r="C37" s="77" t="s">
        <v>1000</v>
      </c>
      <c r="D37" s="113">
        <v>1361</v>
      </c>
      <c r="E37" s="75"/>
      <c r="F37" s="77" t="s">
        <v>1309</v>
      </c>
      <c r="G37" s="77" t="s">
        <v>1309</v>
      </c>
    </row>
    <row r="38" spans="1:7" s="72" customFormat="1" ht="15.75">
      <c r="A38" s="76">
        <v>34</v>
      </c>
      <c r="B38" s="77" t="s">
        <v>1677</v>
      </c>
      <c r="C38" s="77" t="s">
        <v>1001</v>
      </c>
      <c r="D38" s="113">
        <v>1766</v>
      </c>
      <c r="E38" s="75"/>
      <c r="F38" s="77" t="s">
        <v>1309</v>
      </c>
      <c r="G38" s="77" t="s">
        <v>1309</v>
      </c>
    </row>
    <row r="39" spans="1:7" s="72" customFormat="1" ht="15.75">
      <c r="A39" s="76">
        <v>35</v>
      </c>
      <c r="B39" s="77" t="s">
        <v>1678</v>
      </c>
      <c r="C39" s="77" t="s">
        <v>1002</v>
      </c>
      <c r="D39" s="113">
        <v>2008</v>
      </c>
      <c r="E39" s="75"/>
      <c r="F39" s="77" t="s">
        <v>1277</v>
      </c>
      <c r="G39" s="77" t="s">
        <v>1277</v>
      </c>
    </row>
    <row r="40" spans="1:7" s="72" customFormat="1" ht="15.75">
      <c r="A40" s="76">
        <v>36</v>
      </c>
      <c r="B40" s="77" t="s">
        <v>1679</v>
      </c>
      <c r="C40" s="77" t="s">
        <v>1003</v>
      </c>
      <c r="D40" s="113">
        <v>1543</v>
      </c>
      <c r="E40" s="75"/>
      <c r="F40" s="77" t="s">
        <v>1309</v>
      </c>
      <c r="G40" s="77" t="s">
        <v>1309</v>
      </c>
    </row>
    <row r="41" spans="1:7" s="72" customFormat="1" ht="15.75">
      <c r="A41" s="76">
        <v>37</v>
      </c>
      <c r="B41" s="77" t="s">
        <v>1429</v>
      </c>
      <c r="C41" s="77" t="s">
        <v>1004</v>
      </c>
      <c r="D41" s="113">
        <v>1391</v>
      </c>
      <c r="E41" s="75"/>
      <c r="F41" s="77" t="s">
        <v>1277</v>
      </c>
      <c r="G41" s="77" t="s">
        <v>1277</v>
      </c>
    </row>
    <row r="42" spans="1:7" s="72" customFormat="1" ht="15.75">
      <c r="A42" s="76">
        <v>38</v>
      </c>
      <c r="B42" s="77" t="s">
        <v>1430</v>
      </c>
      <c r="C42" s="77" t="s">
        <v>1005</v>
      </c>
      <c r="D42" s="113">
        <v>2582</v>
      </c>
      <c r="E42" s="75"/>
      <c r="F42" s="77" t="s">
        <v>1277</v>
      </c>
      <c r="G42" s="77" t="s">
        <v>1277</v>
      </c>
    </row>
    <row r="43" spans="1:7" s="72" customFormat="1" ht="15.75">
      <c r="A43" s="76">
        <v>39</v>
      </c>
      <c r="B43" s="77" t="s">
        <v>1680</v>
      </c>
      <c r="C43" s="77" t="s">
        <v>1006</v>
      </c>
      <c r="D43" s="113">
        <v>1878</v>
      </c>
      <c r="E43" s="75"/>
      <c r="F43" s="77" t="s">
        <v>1309</v>
      </c>
      <c r="G43" s="77" t="s">
        <v>1309</v>
      </c>
    </row>
    <row r="44" spans="1:7" s="72" customFormat="1" ht="15.75">
      <c r="A44" s="76">
        <v>40</v>
      </c>
      <c r="B44" s="77" t="s">
        <v>1681</v>
      </c>
      <c r="C44" s="77" t="s">
        <v>1007</v>
      </c>
      <c r="D44" s="113">
        <v>1491</v>
      </c>
      <c r="E44" s="75"/>
      <c r="F44" s="77" t="s">
        <v>1309</v>
      </c>
      <c r="G44" s="77" t="s">
        <v>1309</v>
      </c>
    </row>
    <row r="45" spans="1:7" s="72" customFormat="1" ht="15.75">
      <c r="A45" s="76">
        <v>41</v>
      </c>
      <c r="B45" s="77" t="s">
        <v>1682</v>
      </c>
      <c r="C45" s="77" t="s">
        <v>1008</v>
      </c>
      <c r="D45" s="113">
        <v>2155</v>
      </c>
      <c r="E45" s="75"/>
      <c r="F45" s="77" t="s">
        <v>1309</v>
      </c>
      <c r="G45" s="77" t="s">
        <v>1309</v>
      </c>
    </row>
    <row r="46" spans="1:7" s="72" customFormat="1" ht="15.75">
      <c r="A46" s="76">
        <v>42</v>
      </c>
      <c r="B46" s="77" t="s">
        <v>1683</v>
      </c>
      <c r="C46" s="77" t="s">
        <v>1111</v>
      </c>
      <c r="D46" s="113">
        <v>1965</v>
      </c>
      <c r="E46" s="75"/>
      <c r="F46" s="77" t="s">
        <v>1309</v>
      </c>
      <c r="G46" s="77" t="s">
        <v>1309</v>
      </c>
    </row>
    <row r="47" spans="1:7" s="72" customFormat="1" ht="15.75">
      <c r="A47" s="76">
        <v>43</v>
      </c>
      <c r="B47" s="77" t="s">
        <v>1437</v>
      </c>
      <c r="C47" s="77" t="s">
        <v>1112</v>
      </c>
      <c r="D47" s="113">
        <v>1413</v>
      </c>
      <c r="E47" s="75"/>
      <c r="F47" s="77" t="s">
        <v>1309</v>
      </c>
      <c r="G47" s="77" t="s">
        <v>1309</v>
      </c>
    </row>
    <row r="48" spans="1:7" s="72" customFormat="1" ht="15.75">
      <c r="A48" s="76">
        <v>44</v>
      </c>
      <c r="B48" s="77" t="s">
        <v>1440</v>
      </c>
      <c r="C48" s="77" t="s">
        <v>1113</v>
      </c>
      <c r="D48" s="113">
        <v>2347</v>
      </c>
      <c r="E48" s="75"/>
      <c r="F48" s="77" t="s">
        <v>1309</v>
      </c>
      <c r="G48" s="77" t="s">
        <v>1309</v>
      </c>
    </row>
    <row r="49" spans="1:7" s="72" customFormat="1" ht="15.75">
      <c r="A49" s="76">
        <v>45</v>
      </c>
      <c r="B49" s="77" t="s">
        <v>1441</v>
      </c>
      <c r="C49" s="77" t="s">
        <v>1114</v>
      </c>
      <c r="D49" s="113">
        <v>2439</v>
      </c>
      <c r="E49" s="75"/>
      <c r="F49" s="77" t="s">
        <v>1309</v>
      </c>
      <c r="G49" s="77" t="s">
        <v>1309</v>
      </c>
    </row>
    <row r="50" spans="1:7" s="72" customFormat="1" ht="15.75">
      <c r="A50" s="76">
        <v>46</v>
      </c>
      <c r="B50" s="77" t="s">
        <v>362</v>
      </c>
      <c r="C50" s="77" t="s">
        <v>1115</v>
      </c>
      <c r="D50" s="113">
        <v>1248</v>
      </c>
      <c r="E50" s="75"/>
      <c r="F50" s="77" t="s">
        <v>1309</v>
      </c>
      <c r="G50" s="77" t="s">
        <v>1309</v>
      </c>
    </row>
    <row r="51" spans="1:7" s="72" customFormat="1" ht="15.75">
      <c r="A51" s="76">
        <v>47</v>
      </c>
      <c r="B51" s="77" t="s">
        <v>1443</v>
      </c>
      <c r="C51" s="77" t="s">
        <v>1116</v>
      </c>
      <c r="D51" s="113">
        <v>3283</v>
      </c>
      <c r="E51" s="75"/>
      <c r="F51" s="77" t="s">
        <v>1277</v>
      </c>
      <c r="G51" s="77" t="s">
        <v>1277</v>
      </c>
    </row>
    <row r="52" spans="1:7" s="72" customFormat="1" ht="15.75">
      <c r="A52" s="76">
        <v>48</v>
      </c>
      <c r="B52" s="77" t="s">
        <v>1445</v>
      </c>
      <c r="C52" s="77" t="s">
        <v>1117</v>
      </c>
      <c r="D52" s="113">
        <v>1236</v>
      </c>
      <c r="E52" s="75"/>
      <c r="F52" s="77" t="s">
        <v>1277</v>
      </c>
      <c r="G52" s="77" t="s">
        <v>1277</v>
      </c>
    </row>
    <row r="53" spans="1:7" s="72" customFormat="1" ht="15.75">
      <c r="A53" s="76">
        <v>49</v>
      </c>
      <c r="B53" s="77" t="s">
        <v>1684</v>
      </c>
      <c r="C53" s="77" t="s">
        <v>1118</v>
      </c>
      <c r="D53" s="113">
        <v>878</v>
      </c>
      <c r="E53" s="75"/>
      <c r="F53" s="77" t="s">
        <v>1277</v>
      </c>
      <c r="G53" s="77" t="s">
        <v>1277</v>
      </c>
    </row>
    <row r="54" spans="1:7" s="72" customFormat="1" ht="15.75">
      <c r="A54" s="76">
        <v>50</v>
      </c>
      <c r="B54" s="77" t="s">
        <v>363</v>
      </c>
      <c r="C54" s="77" t="s">
        <v>1119</v>
      </c>
      <c r="D54" s="113">
        <v>2583</v>
      </c>
      <c r="E54" s="75"/>
      <c r="F54" s="77" t="s">
        <v>1277</v>
      </c>
      <c r="G54" s="77" t="s">
        <v>1277</v>
      </c>
    </row>
    <row r="55" spans="1:7" s="72" customFormat="1" ht="15.75">
      <c r="A55" s="76">
        <v>51</v>
      </c>
      <c r="B55" s="77" t="s">
        <v>1448</v>
      </c>
      <c r="C55" s="77" t="s">
        <v>1120</v>
      </c>
      <c r="D55" s="113">
        <v>1917</v>
      </c>
      <c r="E55" s="75"/>
      <c r="F55" s="77" t="s">
        <v>1277</v>
      </c>
      <c r="G55" s="77" t="s">
        <v>1277</v>
      </c>
    </row>
    <row r="56" spans="1:7" s="72" customFormat="1" ht="15.75">
      <c r="A56" s="76">
        <v>52</v>
      </c>
      <c r="B56" s="77" t="s">
        <v>1685</v>
      </c>
      <c r="C56" s="77" t="s">
        <v>1121</v>
      </c>
      <c r="D56" s="113">
        <v>1267</v>
      </c>
      <c r="E56" s="75"/>
      <c r="F56" s="77" t="s">
        <v>1277</v>
      </c>
      <c r="G56" s="77" t="s">
        <v>1277</v>
      </c>
    </row>
    <row r="57" spans="1:7" s="72" customFormat="1" ht="15.75">
      <c r="A57" s="76">
        <v>53</v>
      </c>
      <c r="B57" s="77" t="s">
        <v>1686</v>
      </c>
      <c r="C57" s="77" t="s">
        <v>1122</v>
      </c>
      <c r="D57" s="113">
        <v>1678</v>
      </c>
      <c r="E57" s="75"/>
      <c r="F57" s="77" t="s">
        <v>1277</v>
      </c>
      <c r="G57" s="77" t="s">
        <v>1277</v>
      </c>
    </row>
    <row r="58" spans="1:7" s="72" customFormat="1" ht="15.75">
      <c r="A58" s="76">
        <v>54</v>
      </c>
      <c r="B58" s="77" t="s">
        <v>1687</v>
      </c>
      <c r="C58" s="77" t="s">
        <v>1123</v>
      </c>
      <c r="D58" s="113">
        <v>1409</v>
      </c>
      <c r="E58" s="75"/>
      <c r="F58" s="77" t="s">
        <v>1277</v>
      </c>
      <c r="G58" s="77" t="s">
        <v>1277</v>
      </c>
    </row>
    <row r="59" spans="1:7" s="72" customFormat="1" ht="15.75">
      <c r="A59" s="80">
        <v>55</v>
      </c>
      <c r="B59" s="77" t="s">
        <v>1450</v>
      </c>
      <c r="C59" s="77" t="s">
        <v>1127</v>
      </c>
      <c r="D59" s="113">
        <v>1451</v>
      </c>
      <c r="E59" s="75"/>
      <c r="F59" s="77" t="s">
        <v>1309</v>
      </c>
      <c r="G59" s="77" t="s">
        <v>1309</v>
      </c>
    </row>
    <row r="60" spans="1:7" s="72" customFormat="1" ht="15.75">
      <c r="A60" s="80">
        <v>56</v>
      </c>
      <c r="B60" s="77" t="s">
        <v>1452</v>
      </c>
      <c r="C60" s="77" t="s">
        <v>1128</v>
      </c>
      <c r="D60" s="113">
        <v>1281</v>
      </c>
      <c r="E60" s="75"/>
      <c r="F60" s="77" t="s">
        <v>1277</v>
      </c>
      <c r="G60" s="77" t="s">
        <v>1277</v>
      </c>
    </row>
    <row r="61" spans="1:7" s="72" customFormat="1" ht="15.75">
      <c r="A61" s="80">
        <v>57</v>
      </c>
      <c r="B61" s="77" t="s">
        <v>1688</v>
      </c>
      <c r="C61" s="77" t="s">
        <v>1129</v>
      </c>
      <c r="D61" s="113">
        <v>1824</v>
      </c>
      <c r="E61" s="75"/>
      <c r="F61" s="77" t="s">
        <v>1309</v>
      </c>
      <c r="G61" s="77" t="s">
        <v>1309</v>
      </c>
    </row>
    <row r="62" spans="1:6" s="72" customFormat="1" ht="15.75">
      <c r="A62" s="80"/>
      <c r="B62" s="77"/>
      <c r="C62" s="77"/>
      <c r="D62" s="75"/>
      <c r="E62" s="75"/>
      <c r="F62" s="77"/>
    </row>
    <row r="63" spans="1:6" s="72" customFormat="1" ht="15.75">
      <c r="A63" s="77" t="s">
        <v>1277</v>
      </c>
      <c r="D63" s="74">
        <f>D6+D9+D10+SUM(D12:D16)+SUM(D19:D23)+D34+D35+D39+D41+D42+SUM(D51:D58)+D60</f>
        <v>60550</v>
      </c>
      <c r="E63" s="75"/>
      <c r="F63" s="48" t="s">
        <v>1541</v>
      </c>
    </row>
    <row r="64" spans="1:6" s="72" customFormat="1" ht="15.75">
      <c r="A64" s="77" t="s">
        <v>1309</v>
      </c>
      <c r="D64" s="74">
        <f>D5+D7+D8+D11+D17+D18+SUM(D24:D33)+SUM(D36:D38)+D40+SUM(D43:D50)+D59+D61</f>
        <v>52388</v>
      </c>
      <c r="E64" s="75"/>
      <c r="F64" s="48" t="s">
        <v>1541</v>
      </c>
    </row>
    <row r="65" spans="1:6" s="72" customFormat="1" ht="15.75">
      <c r="A65" s="77" t="s">
        <v>1277</v>
      </c>
      <c r="D65" s="74">
        <f>D6+D9+D10+SUM(D12:D16)+SUM(D19:D23)+D34+D35+D39+D41+D42+SUM(D51:D58)+D60</f>
        <v>60550</v>
      </c>
      <c r="F65" s="40" t="s">
        <v>1542</v>
      </c>
    </row>
    <row r="66" spans="1:6" s="72" customFormat="1" ht="15.75">
      <c r="A66" s="77" t="s">
        <v>1309</v>
      </c>
      <c r="D66" s="74">
        <f>D5+D7+D8+D11+D17+D18+SUM(D24:D33)+SUM(D36:D38)+D40+SUM(D43:D50)+D59+D61</f>
        <v>52388</v>
      </c>
      <c r="F66" s="40" t="s">
        <v>1542</v>
      </c>
    </row>
    <row r="67" spans="1:4" ht="15.75">
      <c r="A67" s="72"/>
      <c r="B67" s="72"/>
      <c r="C67" s="72"/>
      <c r="D67" s="72"/>
    </row>
    <row r="68" spans="1:4" ht="15.75">
      <c r="A68" s="95" t="s">
        <v>1653</v>
      </c>
      <c r="B68" s="72"/>
      <c r="C68" s="72"/>
      <c r="D68" s="72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76">
      <selection activeCell="A89" sqref="A89:IV89"/>
    </sheetView>
  </sheetViews>
  <sheetFormatPr defaultColWidth="8.796875" defaultRowHeight="15"/>
  <cols>
    <col min="1" max="1" width="2.796875" style="40" customWidth="1"/>
    <col min="2" max="2" width="35.296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8.19921875" style="40" bestFit="1" customWidth="1"/>
    <col min="7" max="7" width="17.19921875" style="40" bestFit="1" customWidth="1"/>
    <col min="8" max="16384" width="8.8984375" style="40" customWidth="1"/>
  </cols>
  <sheetData>
    <row r="1" s="51" customFormat="1" ht="15.75">
      <c r="A1" s="52" t="s">
        <v>1689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7" s="5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5" ht="15.75">
      <c r="D4" s="49">
        <f>SUM(D5:D75)</f>
        <v>80092</v>
      </c>
      <c r="E4" s="50"/>
    </row>
    <row r="5" spans="1:7" ht="15.75">
      <c r="A5" s="48" t="s">
        <v>1357</v>
      </c>
      <c r="B5" s="48" t="s">
        <v>138</v>
      </c>
      <c r="C5" s="48" t="s">
        <v>590</v>
      </c>
      <c r="D5" s="114">
        <v>712</v>
      </c>
      <c r="E5" s="50"/>
      <c r="F5" s="48" t="s">
        <v>382</v>
      </c>
      <c r="G5" s="48" t="s">
        <v>382</v>
      </c>
    </row>
    <row r="6" spans="1:7" ht="15.75">
      <c r="A6" s="48" t="s">
        <v>1392</v>
      </c>
      <c r="B6" s="48" t="s">
        <v>1712</v>
      </c>
      <c r="C6" s="48" t="s">
        <v>591</v>
      </c>
      <c r="D6" s="114">
        <v>851</v>
      </c>
      <c r="E6" s="50"/>
      <c r="F6" s="48" t="s">
        <v>382</v>
      </c>
      <c r="G6" s="48" t="s">
        <v>382</v>
      </c>
    </row>
    <row r="7" spans="1:7" ht="15.75">
      <c r="A7" s="48" t="s">
        <v>1394</v>
      </c>
      <c r="B7" s="48" t="s">
        <v>139</v>
      </c>
      <c r="C7" s="48" t="s">
        <v>592</v>
      </c>
      <c r="D7" s="114">
        <v>971</v>
      </c>
      <c r="E7" s="50"/>
      <c r="F7" s="48" t="s">
        <v>382</v>
      </c>
      <c r="G7" s="48" t="s">
        <v>382</v>
      </c>
    </row>
    <row r="8" spans="1:7" ht="15.75">
      <c r="A8" s="81" t="s">
        <v>1395</v>
      </c>
      <c r="B8" s="48" t="s">
        <v>1203</v>
      </c>
      <c r="C8" s="48" t="s">
        <v>593</v>
      </c>
      <c r="D8" s="114">
        <v>1468</v>
      </c>
      <c r="E8" s="50"/>
      <c r="F8" s="48" t="s">
        <v>382</v>
      </c>
      <c r="G8" s="48" t="s">
        <v>382</v>
      </c>
    </row>
    <row r="9" spans="1:7" ht="15.75">
      <c r="A9" s="81" t="s">
        <v>1396</v>
      </c>
      <c r="B9" s="48" t="s">
        <v>140</v>
      </c>
      <c r="C9" s="48" t="s">
        <v>594</v>
      </c>
      <c r="D9" s="114">
        <v>510</v>
      </c>
      <c r="E9" s="50"/>
      <c r="F9" s="48" t="s">
        <v>382</v>
      </c>
      <c r="G9" s="48" t="s">
        <v>382</v>
      </c>
    </row>
    <row r="10" spans="1:7" ht="15.75">
      <c r="A10" s="81" t="s">
        <v>1397</v>
      </c>
      <c r="B10" s="48" t="s">
        <v>177</v>
      </c>
      <c r="C10" s="48" t="s">
        <v>595</v>
      </c>
      <c r="D10" s="114">
        <v>971</v>
      </c>
      <c r="E10" s="50"/>
      <c r="F10" s="48" t="s">
        <v>388</v>
      </c>
      <c r="G10" s="48" t="s">
        <v>388</v>
      </c>
    </row>
    <row r="11" spans="1:7" ht="15.75">
      <c r="A11" s="81" t="s">
        <v>1359</v>
      </c>
      <c r="B11" s="48" t="s">
        <v>141</v>
      </c>
      <c r="C11" s="48" t="s">
        <v>596</v>
      </c>
      <c r="D11" s="114">
        <v>1290</v>
      </c>
      <c r="E11" s="50"/>
      <c r="F11" s="48" t="s">
        <v>382</v>
      </c>
      <c r="G11" s="48" t="s">
        <v>382</v>
      </c>
    </row>
    <row r="12" spans="1:7" ht="15.75">
      <c r="A12" s="48" t="s">
        <v>1398</v>
      </c>
      <c r="B12" s="48" t="s">
        <v>178</v>
      </c>
      <c r="C12" s="48" t="s">
        <v>597</v>
      </c>
      <c r="D12" s="114">
        <v>1020</v>
      </c>
      <c r="E12" s="50"/>
      <c r="F12" s="48" t="s">
        <v>388</v>
      </c>
      <c r="G12" s="48" t="s">
        <v>388</v>
      </c>
    </row>
    <row r="13" spans="1:7" ht="15.75">
      <c r="A13" s="48" t="s">
        <v>1399</v>
      </c>
      <c r="B13" s="48" t="s">
        <v>142</v>
      </c>
      <c r="C13" s="48" t="s">
        <v>598</v>
      </c>
      <c r="D13" s="114">
        <v>824</v>
      </c>
      <c r="E13" s="50"/>
      <c r="F13" s="48" t="s">
        <v>388</v>
      </c>
      <c r="G13" s="48" t="s">
        <v>388</v>
      </c>
    </row>
    <row r="14" spans="1:7" ht="15.75">
      <c r="A14" s="48" t="s">
        <v>1400</v>
      </c>
      <c r="B14" s="48" t="s">
        <v>143</v>
      </c>
      <c r="C14" s="48" t="s">
        <v>599</v>
      </c>
      <c r="D14" s="114">
        <v>698</v>
      </c>
      <c r="E14" s="50"/>
      <c r="F14" s="48" t="s">
        <v>382</v>
      </c>
      <c r="G14" s="48" t="s">
        <v>382</v>
      </c>
    </row>
    <row r="15" spans="1:7" ht="15.75">
      <c r="A15" s="48" t="s">
        <v>1402</v>
      </c>
      <c r="B15" s="48" t="s">
        <v>1713</v>
      </c>
      <c r="C15" s="48" t="s">
        <v>600</v>
      </c>
      <c r="D15" s="114">
        <v>1211</v>
      </c>
      <c r="E15" s="50"/>
      <c r="F15" s="48" t="s">
        <v>382</v>
      </c>
      <c r="G15" s="48" t="s">
        <v>382</v>
      </c>
    </row>
    <row r="16" spans="1:7" ht="15.75">
      <c r="A16" s="81" t="s">
        <v>1361</v>
      </c>
      <c r="B16" s="48" t="s">
        <v>1714</v>
      </c>
      <c r="C16" s="48" t="s">
        <v>601</v>
      </c>
      <c r="D16" s="114">
        <v>1080</v>
      </c>
      <c r="E16" s="50"/>
      <c r="F16" s="48" t="s">
        <v>382</v>
      </c>
      <c r="G16" s="48" t="s">
        <v>382</v>
      </c>
    </row>
    <row r="17" spans="1:7" ht="15.75">
      <c r="A17" s="81" t="s">
        <v>1405</v>
      </c>
      <c r="B17" s="48" t="s">
        <v>175</v>
      </c>
      <c r="C17" s="48" t="s">
        <v>602</v>
      </c>
      <c r="D17" s="114">
        <v>732</v>
      </c>
      <c r="E17" s="50"/>
      <c r="F17" s="48" t="s">
        <v>382</v>
      </c>
      <c r="G17" s="48" t="s">
        <v>382</v>
      </c>
    </row>
    <row r="18" spans="1:7" ht="15.75">
      <c r="A18" s="81" t="s">
        <v>1362</v>
      </c>
      <c r="B18" s="48" t="s">
        <v>137</v>
      </c>
      <c r="C18" s="48" t="s">
        <v>603</v>
      </c>
      <c r="D18" s="114">
        <v>1438</v>
      </c>
      <c r="E18" s="50"/>
      <c r="F18" s="48" t="s">
        <v>388</v>
      </c>
      <c r="G18" s="48" t="s">
        <v>388</v>
      </c>
    </row>
    <row r="19" spans="1:7" ht="15.75">
      <c r="A19" s="81" t="s">
        <v>1407</v>
      </c>
      <c r="B19" s="48" t="s">
        <v>144</v>
      </c>
      <c r="C19" s="48" t="s">
        <v>604</v>
      </c>
      <c r="D19" s="114">
        <v>698</v>
      </c>
      <c r="E19" s="50"/>
      <c r="F19" s="48" t="s">
        <v>382</v>
      </c>
      <c r="G19" s="48" t="s">
        <v>382</v>
      </c>
    </row>
    <row r="20" spans="1:7" ht="15.75">
      <c r="A20" s="81" t="s">
        <v>1364</v>
      </c>
      <c r="B20" s="48" t="s">
        <v>174</v>
      </c>
      <c r="C20" s="48" t="s">
        <v>605</v>
      </c>
      <c r="D20" s="114">
        <v>917</v>
      </c>
      <c r="E20" s="50"/>
      <c r="F20" s="48" t="s">
        <v>382</v>
      </c>
      <c r="G20" s="48" t="s">
        <v>382</v>
      </c>
    </row>
    <row r="21" spans="1:7" ht="15.75">
      <c r="A21" s="81" t="s">
        <v>1366</v>
      </c>
      <c r="B21" s="48" t="s">
        <v>156</v>
      </c>
      <c r="C21" s="48" t="s">
        <v>606</v>
      </c>
      <c r="D21" s="114">
        <v>1263</v>
      </c>
      <c r="E21" s="50"/>
      <c r="F21" s="48" t="s">
        <v>382</v>
      </c>
      <c r="G21" s="48" t="s">
        <v>382</v>
      </c>
    </row>
    <row r="22" spans="1:7" ht="15.75">
      <c r="A22" s="81" t="s">
        <v>1409</v>
      </c>
      <c r="B22" s="48" t="s">
        <v>94</v>
      </c>
      <c r="C22" s="48" t="s">
        <v>607</v>
      </c>
      <c r="D22" s="114">
        <v>710</v>
      </c>
      <c r="E22" s="50"/>
      <c r="F22" s="48" t="s">
        <v>388</v>
      </c>
      <c r="G22" s="48" t="s">
        <v>388</v>
      </c>
    </row>
    <row r="23" spans="1:7" ht="15.75">
      <c r="A23" s="81" t="s">
        <v>1410</v>
      </c>
      <c r="B23" s="48" t="s">
        <v>157</v>
      </c>
      <c r="C23" s="48" t="s">
        <v>608</v>
      </c>
      <c r="D23" s="114">
        <v>496</v>
      </c>
      <c r="E23" s="50"/>
      <c r="F23" s="48" t="s">
        <v>388</v>
      </c>
      <c r="G23" s="48" t="s">
        <v>388</v>
      </c>
    </row>
    <row r="24" spans="1:7" ht="15.75">
      <c r="A24" s="81" t="s">
        <v>1368</v>
      </c>
      <c r="B24" s="48" t="s">
        <v>179</v>
      </c>
      <c r="C24" s="48" t="s">
        <v>609</v>
      </c>
      <c r="D24" s="114">
        <v>1263</v>
      </c>
      <c r="E24" s="50"/>
      <c r="F24" s="48" t="s">
        <v>388</v>
      </c>
      <c r="G24" s="48" t="s">
        <v>388</v>
      </c>
    </row>
    <row r="25" spans="1:7" ht="15.75">
      <c r="A25" s="81" t="s">
        <v>1369</v>
      </c>
      <c r="B25" s="48" t="s">
        <v>158</v>
      </c>
      <c r="C25" s="48" t="s">
        <v>610</v>
      </c>
      <c r="D25" s="114">
        <v>1098</v>
      </c>
      <c r="E25" s="50"/>
      <c r="F25" s="48" t="s">
        <v>388</v>
      </c>
      <c r="G25" s="48" t="s">
        <v>388</v>
      </c>
    </row>
    <row r="26" spans="1:7" ht="15.75">
      <c r="A26" s="81" t="s">
        <v>1371</v>
      </c>
      <c r="B26" s="48" t="s">
        <v>1715</v>
      </c>
      <c r="C26" s="48" t="s">
        <v>611</v>
      </c>
      <c r="D26" s="114">
        <v>744</v>
      </c>
      <c r="E26" s="50"/>
      <c r="F26" s="48" t="s">
        <v>382</v>
      </c>
      <c r="G26" s="48" t="s">
        <v>382</v>
      </c>
    </row>
    <row r="27" spans="1:7" ht="15.75">
      <c r="A27" s="81" t="s">
        <v>1372</v>
      </c>
      <c r="B27" s="48" t="s">
        <v>118</v>
      </c>
      <c r="C27" s="48" t="s">
        <v>612</v>
      </c>
      <c r="D27" s="114">
        <v>888</v>
      </c>
      <c r="E27" s="50"/>
      <c r="F27" s="48" t="s">
        <v>382</v>
      </c>
      <c r="G27" s="48" t="s">
        <v>382</v>
      </c>
    </row>
    <row r="28" spans="1:7" ht="15.75">
      <c r="A28" s="81" t="s">
        <v>1374</v>
      </c>
      <c r="B28" s="48" t="s">
        <v>1716</v>
      </c>
      <c r="C28" s="48" t="s">
        <v>613</v>
      </c>
      <c r="D28" s="114">
        <v>862</v>
      </c>
      <c r="E28" s="50"/>
      <c r="F28" s="48" t="s">
        <v>382</v>
      </c>
      <c r="G28" s="48" t="s">
        <v>382</v>
      </c>
    </row>
    <row r="29" spans="1:7" ht="15.75">
      <c r="A29" s="81" t="s">
        <v>1376</v>
      </c>
      <c r="B29" s="48" t="s">
        <v>1717</v>
      </c>
      <c r="C29" s="48" t="s">
        <v>614</v>
      </c>
      <c r="D29" s="114">
        <v>992</v>
      </c>
      <c r="E29" s="50"/>
      <c r="F29" s="48" t="s">
        <v>382</v>
      </c>
      <c r="G29" s="48" t="s">
        <v>382</v>
      </c>
    </row>
    <row r="30" spans="1:7" ht="15.75">
      <c r="A30" s="81" t="s">
        <v>1411</v>
      </c>
      <c r="B30" s="48" t="s">
        <v>159</v>
      </c>
      <c r="C30" s="48" t="s">
        <v>615</v>
      </c>
      <c r="D30" s="114">
        <v>1128</v>
      </c>
      <c r="E30" s="50"/>
      <c r="F30" s="48" t="s">
        <v>382</v>
      </c>
      <c r="G30" s="48" t="s">
        <v>382</v>
      </c>
    </row>
    <row r="31" spans="1:7" ht="15.75">
      <c r="A31" s="81" t="s">
        <v>1378</v>
      </c>
      <c r="B31" s="48" t="s">
        <v>160</v>
      </c>
      <c r="C31" s="48" t="s">
        <v>616</v>
      </c>
      <c r="D31" s="114">
        <v>988</v>
      </c>
      <c r="E31" s="50"/>
      <c r="F31" s="48" t="s">
        <v>382</v>
      </c>
      <c r="G31" s="48" t="s">
        <v>382</v>
      </c>
    </row>
    <row r="32" spans="1:7" ht="15.75">
      <c r="A32" s="81" t="s">
        <v>1412</v>
      </c>
      <c r="B32" s="48" t="s">
        <v>34</v>
      </c>
      <c r="C32" s="48" t="s">
        <v>617</v>
      </c>
      <c r="D32" s="114">
        <v>420</v>
      </c>
      <c r="E32" s="50"/>
      <c r="F32" s="48" t="s">
        <v>388</v>
      </c>
      <c r="G32" s="48" t="s">
        <v>388</v>
      </c>
    </row>
    <row r="33" spans="1:7" ht="15.75">
      <c r="A33" s="81" t="s">
        <v>1413</v>
      </c>
      <c r="B33" s="48" t="s">
        <v>113</v>
      </c>
      <c r="C33" s="48" t="s">
        <v>618</v>
      </c>
      <c r="D33" s="114">
        <v>1559</v>
      </c>
      <c r="E33" s="50"/>
      <c r="F33" s="48" t="s">
        <v>388</v>
      </c>
      <c r="G33" s="48" t="s">
        <v>388</v>
      </c>
    </row>
    <row r="34" spans="1:7" ht="15.75">
      <c r="A34" s="81" t="s">
        <v>1414</v>
      </c>
      <c r="B34" s="48" t="s">
        <v>161</v>
      </c>
      <c r="C34" s="48" t="s">
        <v>619</v>
      </c>
      <c r="D34" s="114">
        <v>1139</v>
      </c>
      <c r="E34" s="50"/>
      <c r="F34" s="48" t="s">
        <v>388</v>
      </c>
      <c r="G34" s="48" t="s">
        <v>388</v>
      </c>
    </row>
    <row r="35" spans="1:7" ht="15.75">
      <c r="A35" s="81" t="s">
        <v>1415</v>
      </c>
      <c r="B35" s="48" t="s">
        <v>1718</v>
      </c>
      <c r="C35" s="48" t="s">
        <v>620</v>
      </c>
      <c r="D35" s="114">
        <v>1246</v>
      </c>
      <c r="E35" s="50"/>
      <c r="F35" s="48" t="s">
        <v>388</v>
      </c>
      <c r="G35" s="48" t="s">
        <v>388</v>
      </c>
    </row>
    <row r="36" spans="1:7" ht="15.75">
      <c r="A36" s="81" t="s">
        <v>1417</v>
      </c>
      <c r="B36" s="48" t="s">
        <v>162</v>
      </c>
      <c r="C36" s="48" t="s">
        <v>621</v>
      </c>
      <c r="D36" s="114">
        <v>1419</v>
      </c>
      <c r="E36" s="50"/>
      <c r="F36" s="48" t="s">
        <v>382</v>
      </c>
      <c r="G36" s="48" t="s">
        <v>382</v>
      </c>
    </row>
    <row r="37" spans="1:7" ht="15.75">
      <c r="A37" s="81" t="s">
        <v>1380</v>
      </c>
      <c r="B37" s="48" t="s">
        <v>163</v>
      </c>
      <c r="C37" s="48" t="s">
        <v>622</v>
      </c>
      <c r="D37" s="114">
        <v>835</v>
      </c>
      <c r="E37" s="50"/>
      <c r="F37" s="48" t="s">
        <v>388</v>
      </c>
      <c r="G37" s="48" t="s">
        <v>388</v>
      </c>
    </row>
    <row r="38" spans="1:7" ht="15.75">
      <c r="A38" s="81" t="s">
        <v>1382</v>
      </c>
      <c r="B38" s="48" t="s">
        <v>164</v>
      </c>
      <c r="C38" s="48" t="s">
        <v>623</v>
      </c>
      <c r="D38" s="114">
        <v>881</v>
      </c>
      <c r="E38" s="50"/>
      <c r="F38" s="48" t="s">
        <v>388</v>
      </c>
      <c r="G38" s="48" t="s">
        <v>388</v>
      </c>
    </row>
    <row r="39" spans="1:7" ht="15.75">
      <c r="A39" s="81" t="s">
        <v>1384</v>
      </c>
      <c r="B39" s="48" t="s">
        <v>95</v>
      </c>
      <c r="C39" s="48" t="s">
        <v>624</v>
      </c>
      <c r="D39" s="114">
        <v>1121</v>
      </c>
      <c r="E39" s="50"/>
      <c r="F39" s="48" t="s">
        <v>382</v>
      </c>
      <c r="G39" s="48" t="s">
        <v>382</v>
      </c>
    </row>
    <row r="40" spans="1:7" ht="15.75">
      <c r="A40" s="81" t="s">
        <v>1386</v>
      </c>
      <c r="B40" s="48" t="s">
        <v>165</v>
      </c>
      <c r="C40" s="48" t="s">
        <v>625</v>
      </c>
      <c r="D40" s="114">
        <v>783</v>
      </c>
      <c r="E40" s="50"/>
      <c r="F40" s="48" t="s">
        <v>382</v>
      </c>
      <c r="G40" s="48" t="s">
        <v>382</v>
      </c>
    </row>
    <row r="41" spans="1:7" ht="15.75">
      <c r="A41" s="81" t="s">
        <v>1431</v>
      </c>
      <c r="B41" s="48" t="s">
        <v>166</v>
      </c>
      <c r="C41" s="48" t="s">
        <v>626</v>
      </c>
      <c r="D41" s="114">
        <v>733</v>
      </c>
      <c r="E41" s="50"/>
      <c r="F41" s="48" t="s">
        <v>382</v>
      </c>
      <c r="G41" s="48" t="s">
        <v>382</v>
      </c>
    </row>
    <row r="42" spans="1:7" ht="15.75">
      <c r="A42" s="81" t="s">
        <v>1432</v>
      </c>
      <c r="B42" s="48" t="s">
        <v>167</v>
      </c>
      <c r="C42" s="48" t="s">
        <v>627</v>
      </c>
      <c r="D42" s="114">
        <v>1445</v>
      </c>
      <c r="E42" s="50"/>
      <c r="F42" s="48" t="s">
        <v>388</v>
      </c>
      <c r="G42" s="48" t="s">
        <v>388</v>
      </c>
    </row>
    <row r="43" spans="1:7" ht="15.75">
      <c r="A43" s="81" t="s">
        <v>1387</v>
      </c>
      <c r="B43" s="48" t="s">
        <v>168</v>
      </c>
      <c r="C43" s="48" t="s">
        <v>628</v>
      </c>
      <c r="D43" s="114">
        <v>1090</v>
      </c>
      <c r="E43" s="50"/>
      <c r="F43" s="48" t="s">
        <v>382</v>
      </c>
      <c r="G43" s="48" t="s">
        <v>382</v>
      </c>
    </row>
    <row r="44" spans="1:7" ht="15.75">
      <c r="A44" s="81" t="s">
        <v>1433</v>
      </c>
      <c r="B44" s="48" t="s">
        <v>169</v>
      </c>
      <c r="C44" s="48" t="s">
        <v>629</v>
      </c>
      <c r="D44" s="114">
        <v>802</v>
      </c>
      <c r="E44" s="50"/>
      <c r="F44" s="48" t="s">
        <v>382</v>
      </c>
      <c r="G44" s="48" t="s">
        <v>382</v>
      </c>
    </row>
    <row r="45" spans="1:7" ht="15.75">
      <c r="A45" s="81" t="s">
        <v>1434</v>
      </c>
      <c r="B45" s="48" t="s">
        <v>176</v>
      </c>
      <c r="C45" s="48" t="s">
        <v>630</v>
      </c>
      <c r="D45" s="114">
        <v>1505</v>
      </c>
      <c r="E45" s="50"/>
      <c r="F45" s="48" t="s">
        <v>382</v>
      </c>
      <c r="G45" s="48" t="s">
        <v>382</v>
      </c>
    </row>
    <row r="46" spans="1:7" ht="15.75">
      <c r="A46" s="48" t="s">
        <v>1435</v>
      </c>
      <c r="B46" s="48" t="s">
        <v>114</v>
      </c>
      <c r="C46" s="48" t="s">
        <v>631</v>
      </c>
      <c r="D46" s="114">
        <v>892</v>
      </c>
      <c r="E46" s="50"/>
      <c r="F46" s="48" t="s">
        <v>388</v>
      </c>
      <c r="G46" s="48" t="s">
        <v>388</v>
      </c>
    </row>
    <row r="47" spans="1:7" ht="15.75">
      <c r="A47" s="48" t="s">
        <v>1436</v>
      </c>
      <c r="B47" s="48" t="s">
        <v>115</v>
      </c>
      <c r="C47" s="48" t="s">
        <v>632</v>
      </c>
      <c r="D47" s="114">
        <v>1289</v>
      </c>
      <c r="E47" s="50"/>
      <c r="F47" s="48" t="s">
        <v>388</v>
      </c>
      <c r="G47" s="48" t="s">
        <v>388</v>
      </c>
    </row>
    <row r="48" spans="1:7" ht="15.75">
      <c r="A48" s="48" t="s">
        <v>1438</v>
      </c>
      <c r="B48" s="48" t="s">
        <v>170</v>
      </c>
      <c r="C48" s="48" t="s">
        <v>633</v>
      </c>
      <c r="D48" s="114">
        <v>673</v>
      </c>
      <c r="E48" s="50"/>
      <c r="F48" s="48" t="s">
        <v>382</v>
      </c>
      <c r="G48" s="48" t="s">
        <v>382</v>
      </c>
    </row>
    <row r="49" spans="1:7" ht="15.75">
      <c r="A49" s="48" t="s">
        <v>1439</v>
      </c>
      <c r="B49" s="48" t="s">
        <v>171</v>
      </c>
      <c r="C49" s="48" t="s">
        <v>634</v>
      </c>
      <c r="D49" s="114">
        <v>1428</v>
      </c>
      <c r="E49" s="50"/>
      <c r="F49" s="48" t="s">
        <v>388</v>
      </c>
      <c r="G49" s="48" t="s">
        <v>388</v>
      </c>
    </row>
    <row r="50" spans="1:7" ht="15.75">
      <c r="A50" s="81" t="s">
        <v>1204</v>
      </c>
      <c r="B50" s="48" t="s">
        <v>1205</v>
      </c>
      <c r="C50" s="48" t="s">
        <v>635</v>
      </c>
      <c r="D50" s="114">
        <v>1452</v>
      </c>
      <c r="E50" s="50"/>
      <c r="F50" s="48" t="s">
        <v>382</v>
      </c>
      <c r="G50" s="48" t="s">
        <v>382</v>
      </c>
    </row>
    <row r="51" spans="1:7" ht="15.75">
      <c r="A51" s="81" t="s">
        <v>1442</v>
      </c>
      <c r="B51" s="48" t="s">
        <v>172</v>
      </c>
      <c r="C51" s="48" t="s">
        <v>636</v>
      </c>
      <c r="D51" s="114">
        <v>1446</v>
      </c>
      <c r="E51" s="50"/>
      <c r="F51" s="48" t="s">
        <v>388</v>
      </c>
      <c r="G51" s="48" t="s">
        <v>388</v>
      </c>
    </row>
    <row r="52" spans="1:7" ht="15.75">
      <c r="A52" s="81" t="s">
        <v>1444</v>
      </c>
      <c r="B52" s="48" t="s">
        <v>1206</v>
      </c>
      <c r="C52" s="48" t="s">
        <v>637</v>
      </c>
      <c r="D52" s="114">
        <v>839</v>
      </c>
      <c r="E52" s="50"/>
      <c r="F52" s="48" t="s">
        <v>388</v>
      </c>
      <c r="G52" s="48" t="s">
        <v>388</v>
      </c>
    </row>
    <row r="53" spans="1:7" ht="15.75">
      <c r="A53" s="81" t="s">
        <v>1446</v>
      </c>
      <c r="B53" s="48" t="s">
        <v>1207</v>
      </c>
      <c r="C53" s="48" t="s">
        <v>638</v>
      </c>
      <c r="D53" s="114">
        <v>1671</v>
      </c>
      <c r="E53" s="50"/>
      <c r="F53" s="48" t="s">
        <v>388</v>
      </c>
      <c r="G53" s="48" t="s">
        <v>388</v>
      </c>
    </row>
    <row r="54" spans="1:7" ht="15.75">
      <c r="A54" s="81" t="s">
        <v>1447</v>
      </c>
      <c r="B54" s="48" t="s">
        <v>116</v>
      </c>
      <c r="C54" s="48" t="s">
        <v>639</v>
      </c>
      <c r="D54" s="114">
        <v>880</v>
      </c>
      <c r="E54" s="50"/>
      <c r="F54" s="48" t="s">
        <v>382</v>
      </c>
      <c r="G54" s="48" t="s">
        <v>382</v>
      </c>
    </row>
    <row r="55" spans="1:7" ht="15.75">
      <c r="A55" s="81" t="s">
        <v>1449</v>
      </c>
      <c r="B55" s="48" t="s">
        <v>117</v>
      </c>
      <c r="C55" s="48" t="s">
        <v>640</v>
      </c>
      <c r="D55" s="114">
        <v>952</v>
      </c>
      <c r="E55" s="50"/>
      <c r="F55" s="48" t="s">
        <v>382</v>
      </c>
      <c r="G55" s="48" t="s">
        <v>382</v>
      </c>
    </row>
    <row r="56" spans="1:7" ht="15.75">
      <c r="A56" s="81" t="s">
        <v>1451</v>
      </c>
      <c r="B56" s="48" t="s">
        <v>173</v>
      </c>
      <c r="C56" s="48" t="s">
        <v>641</v>
      </c>
      <c r="D56" s="114">
        <v>1556</v>
      </c>
      <c r="E56" s="50"/>
      <c r="F56" s="48" t="s">
        <v>388</v>
      </c>
      <c r="G56" s="48" t="s">
        <v>388</v>
      </c>
    </row>
    <row r="57" spans="1:7" ht="15.75">
      <c r="A57" s="81" t="s">
        <v>1453</v>
      </c>
      <c r="B57" s="48" t="s">
        <v>1208</v>
      </c>
      <c r="C57" s="48" t="s">
        <v>642</v>
      </c>
      <c r="D57" s="114">
        <v>1344</v>
      </c>
      <c r="E57" s="50"/>
      <c r="F57" s="48" t="s">
        <v>388</v>
      </c>
      <c r="G57" s="48" t="s">
        <v>388</v>
      </c>
    </row>
    <row r="58" spans="1:7" ht="15.75">
      <c r="A58" s="81" t="s">
        <v>1454</v>
      </c>
      <c r="B58" s="48" t="s">
        <v>180</v>
      </c>
      <c r="C58" s="48" t="s">
        <v>643</v>
      </c>
      <c r="D58" s="114">
        <v>1293</v>
      </c>
      <c r="E58" s="50"/>
      <c r="F58" s="48" t="s">
        <v>388</v>
      </c>
      <c r="G58" s="48" t="s">
        <v>388</v>
      </c>
    </row>
    <row r="59" spans="1:7" ht="15.75">
      <c r="A59" s="81" t="s">
        <v>8</v>
      </c>
      <c r="B59" s="48" t="s">
        <v>96</v>
      </c>
      <c r="C59" s="48" t="s">
        <v>644</v>
      </c>
      <c r="D59" s="114">
        <v>1718</v>
      </c>
      <c r="E59" s="50"/>
      <c r="F59" s="48" t="s">
        <v>382</v>
      </c>
      <c r="G59" s="48" t="s">
        <v>382</v>
      </c>
    </row>
    <row r="60" spans="1:7" ht="15.75">
      <c r="A60" s="81" t="s">
        <v>9</v>
      </c>
      <c r="B60" s="48" t="s">
        <v>181</v>
      </c>
      <c r="C60" s="48" t="s">
        <v>645</v>
      </c>
      <c r="D60" s="114">
        <v>1636</v>
      </c>
      <c r="E60" s="50"/>
      <c r="F60" s="48" t="s">
        <v>388</v>
      </c>
      <c r="G60" s="48" t="s">
        <v>388</v>
      </c>
    </row>
    <row r="61" spans="1:7" ht="15.75">
      <c r="A61" s="81" t="s">
        <v>10</v>
      </c>
      <c r="B61" s="48" t="s">
        <v>6</v>
      </c>
      <c r="C61" s="48" t="s">
        <v>646</v>
      </c>
      <c r="D61" s="114">
        <v>1289</v>
      </c>
      <c r="E61" s="50"/>
      <c r="F61" s="48" t="s">
        <v>388</v>
      </c>
      <c r="G61" s="48" t="s">
        <v>388</v>
      </c>
    </row>
    <row r="62" spans="1:7" ht="15.75">
      <c r="A62" s="81" t="s">
        <v>11</v>
      </c>
      <c r="B62" s="48" t="s">
        <v>1719</v>
      </c>
      <c r="C62" s="48" t="s">
        <v>647</v>
      </c>
      <c r="D62" s="114">
        <v>1076</v>
      </c>
      <c r="E62" s="50"/>
      <c r="F62" s="48" t="s">
        <v>382</v>
      </c>
      <c r="G62" s="48" t="s">
        <v>382</v>
      </c>
    </row>
    <row r="63" spans="1:7" ht="15.75">
      <c r="A63" s="48" t="s">
        <v>13</v>
      </c>
      <c r="B63" s="48" t="s">
        <v>1720</v>
      </c>
      <c r="C63" s="48" t="s">
        <v>648</v>
      </c>
      <c r="D63" s="114">
        <v>1193</v>
      </c>
      <c r="E63" s="50"/>
      <c r="F63" s="48" t="s">
        <v>382</v>
      </c>
      <c r="G63" s="48" t="s">
        <v>382</v>
      </c>
    </row>
    <row r="64" spans="1:7" ht="15.75">
      <c r="A64" s="81" t="s">
        <v>15</v>
      </c>
      <c r="B64" s="48" t="s">
        <v>119</v>
      </c>
      <c r="C64" s="48" t="s">
        <v>649</v>
      </c>
      <c r="D64" s="114">
        <v>918</v>
      </c>
      <c r="E64" s="50"/>
      <c r="F64" s="48" t="s">
        <v>382</v>
      </c>
      <c r="G64" s="48" t="s">
        <v>382</v>
      </c>
    </row>
    <row r="65" spans="1:7" ht="15.75">
      <c r="A65" s="81" t="s">
        <v>17</v>
      </c>
      <c r="B65" s="48" t="s">
        <v>1721</v>
      </c>
      <c r="C65" s="48" t="s">
        <v>650</v>
      </c>
      <c r="D65" s="114">
        <v>1407</v>
      </c>
      <c r="E65" s="50"/>
      <c r="F65" s="48" t="s">
        <v>382</v>
      </c>
      <c r="G65" s="48" t="s">
        <v>382</v>
      </c>
    </row>
    <row r="66" spans="1:7" ht="15.75">
      <c r="A66" s="81" t="s">
        <v>19</v>
      </c>
      <c r="B66" s="48" t="s">
        <v>1722</v>
      </c>
      <c r="C66" s="48" t="s">
        <v>651</v>
      </c>
      <c r="D66" s="114">
        <v>1218</v>
      </c>
      <c r="E66" s="50"/>
      <c r="F66" s="48" t="s">
        <v>382</v>
      </c>
      <c r="G66" s="48" t="s">
        <v>382</v>
      </c>
    </row>
    <row r="67" spans="1:7" ht="15.75">
      <c r="A67" s="48" t="s">
        <v>20</v>
      </c>
      <c r="B67" s="48" t="s">
        <v>182</v>
      </c>
      <c r="C67" s="48" t="s">
        <v>652</v>
      </c>
      <c r="D67" s="114">
        <v>2079</v>
      </c>
      <c r="E67" s="50"/>
      <c r="F67" s="48" t="s">
        <v>388</v>
      </c>
      <c r="G67" s="48" t="s">
        <v>388</v>
      </c>
    </row>
    <row r="68" spans="1:7" ht="15.75">
      <c r="A68" s="48" t="s">
        <v>22</v>
      </c>
      <c r="B68" s="48" t="s">
        <v>1723</v>
      </c>
      <c r="C68" s="48" t="s">
        <v>653</v>
      </c>
      <c r="D68" s="114">
        <v>1276</v>
      </c>
      <c r="E68" s="50"/>
      <c r="F68" s="48" t="s">
        <v>388</v>
      </c>
      <c r="G68" s="48" t="s">
        <v>388</v>
      </c>
    </row>
    <row r="69" spans="1:7" ht="15.75">
      <c r="A69" s="81" t="s">
        <v>24</v>
      </c>
      <c r="B69" s="48" t="s">
        <v>1334</v>
      </c>
      <c r="C69" s="48" t="s">
        <v>654</v>
      </c>
      <c r="D69" s="114">
        <v>1321</v>
      </c>
      <c r="E69" s="50"/>
      <c r="F69" s="48" t="s">
        <v>382</v>
      </c>
      <c r="G69" s="48" t="s">
        <v>382</v>
      </c>
    </row>
    <row r="70" spans="1:7" ht="15.75">
      <c r="A70" s="81" t="s">
        <v>184</v>
      </c>
      <c r="B70" s="48" t="s">
        <v>183</v>
      </c>
      <c r="C70" s="48" t="s">
        <v>655</v>
      </c>
      <c r="D70" s="114">
        <v>1070</v>
      </c>
      <c r="E70" s="50"/>
      <c r="F70" s="48" t="s">
        <v>382</v>
      </c>
      <c r="G70" s="48" t="s">
        <v>382</v>
      </c>
    </row>
    <row r="71" spans="1:7" ht="15.75">
      <c r="A71" s="81" t="s">
        <v>186</v>
      </c>
      <c r="B71" s="48" t="s">
        <v>1724</v>
      </c>
      <c r="C71" s="48" t="s">
        <v>656</v>
      </c>
      <c r="D71" s="114">
        <v>1531</v>
      </c>
      <c r="E71" s="50"/>
      <c r="F71" s="48" t="s">
        <v>388</v>
      </c>
      <c r="G71" s="48" t="s">
        <v>388</v>
      </c>
    </row>
    <row r="72" spans="1:7" ht="15.75">
      <c r="A72" s="81" t="s">
        <v>188</v>
      </c>
      <c r="B72" s="48" t="s">
        <v>185</v>
      </c>
      <c r="C72" s="48" t="s">
        <v>657</v>
      </c>
      <c r="D72" s="114">
        <v>661</v>
      </c>
      <c r="E72" s="50"/>
      <c r="F72" s="48" t="s">
        <v>382</v>
      </c>
      <c r="G72" s="48" t="s">
        <v>382</v>
      </c>
    </row>
    <row r="73" spans="1:7" ht="15.75">
      <c r="A73" s="81" t="s">
        <v>190</v>
      </c>
      <c r="B73" s="48" t="s">
        <v>187</v>
      </c>
      <c r="C73" s="48" t="s">
        <v>658</v>
      </c>
      <c r="D73" s="114">
        <v>2358</v>
      </c>
      <c r="E73" s="50"/>
      <c r="F73" s="48" t="s">
        <v>382</v>
      </c>
      <c r="G73" s="48" t="s">
        <v>382</v>
      </c>
    </row>
    <row r="74" spans="1:7" ht="15.75">
      <c r="A74" s="81" t="s">
        <v>1209</v>
      </c>
      <c r="B74" s="48" t="s">
        <v>189</v>
      </c>
      <c r="C74" s="48" t="s">
        <v>659</v>
      </c>
      <c r="D74" s="114">
        <v>1201</v>
      </c>
      <c r="E74" s="50"/>
      <c r="F74" s="48" t="s">
        <v>388</v>
      </c>
      <c r="G74" s="48" t="s">
        <v>388</v>
      </c>
    </row>
    <row r="75" spans="1:7" ht="15.75">
      <c r="A75" s="81" t="s">
        <v>1210</v>
      </c>
      <c r="B75" s="48" t="s">
        <v>191</v>
      </c>
      <c r="C75" s="48" t="s">
        <v>660</v>
      </c>
      <c r="D75" s="114">
        <v>1624</v>
      </c>
      <c r="E75" s="50"/>
      <c r="F75" s="48" t="s">
        <v>388</v>
      </c>
      <c r="G75" s="48" t="s">
        <v>388</v>
      </c>
    </row>
    <row r="77" spans="1:6" ht="15.75">
      <c r="A77" s="48" t="s">
        <v>388</v>
      </c>
      <c r="D77" s="49">
        <f>D10+D12+D13+D18+D22+D23+D24+D25+D32+D33+D34+D35+D37+D38+D42+D46+D47+D49+D51+D52+D53+D56+D57+D58+D60+D61+D67+D68+D71+D74+D75</f>
        <v>37739</v>
      </c>
      <c r="E77" s="50"/>
      <c r="F77" s="48" t="s">
        <v>1541</v>
      </c>
    </row>
    <row r="78" spans="1:6" ht="15.75">
      <c r="A78" s="48" t="s">
        <v>383</v>
      </c>
      <c r="D78" s="49">
        <f>D5+D6+D7+D8+D9+D11+D14+D15+D16+D17+D19+D20+D21+D26+D27+D28+D29+D30+D31+D36+D39+D40+D41+D43+D44+D45+D48+D50+D54+D55+D59+D62+D64+D63+D65+D66+D69+D70+D72+D73</f>
        <v>42353</v>
      </c>
      <c r="E78" s="50"/>
      <c r="F78" s="48" t="s">
        <v>1541</v>
      </c>
    </row>
    <row r="79" spans="1:6" ht="15.75">
      <c r="A79" s="48" t="s">
        <v>388</v>
      </c>
      <c r="D79" s="49">
        <f>D10+D12+D13+D18+D22+D23+D24+D25+D32+D33+D34+D35+D37+D38+D42+D46+D47+D49+D51+D52+D53+D56+D57+D58+D60+D61+D67+D68+D71+D74+D75</f>
        <v>37739</v>
      </c>
      <c r="F79" s="40" t="s">
        <v>1542</v>
      </c>
    </row>
    <row r="80" spans="1:6" ht="15.75">
      <c r="A80" s="48" t="s">
        <v>383</v>
      </c>
      <c r="D80" s="49">
        <f>SUM(D5:D9)+D11+SUM(D14:D17)+D19+D20+D21+SUM(D26:D31)+D36+D39+D40+D41+D43+D44+D45+D48+D50+D54+D55+D59+D62+D63+D64+D65+D66+D69+D70+D72+D73</f>
        <v>42353</v>
      </c>
      <c r="F80" s="40" t="s">
        <v>1542</v>
      </c>
    </row>
    <row r="82" ht="15.75">
      <c r="A82" s="90" t="s">
        <v>1690</v>
      </c>
    </row>
    <row r="83" ht="15.75">
      <c r="A83" s="91" t="s">
        <v>1691</v>
      </c>
    </row>
    <row r="84" ht="15.75">
      <c r="A84" s="91" t="s">
        <v>1692</v>
      </c>
    </row>
    <row r="85" ht="15.75">
      <c r="A85" s="91" t="s">
        <v>1693</v>
      </c>
    </row>
    <row r="86" ht="15.75">
      <c r="A86" s="91" t="s">
        <v>1694</v>
      </c>
    </row>
    <row r="87" ht="15.75">
      <c r="A87" s="91" t="s">
        <v>1695</v>
      </c>
    </row>
    <row r="88" ht="15.75">
      <c r="A88" s="91" t="s">
        <v>1696</v>
      </c>
    </row>
    <row r="89" ht="15.75">
      <c r="A89" s="91" t="s">
        <v>1697</v>
      </c>
    </row>
    <row r="90" ht="15.75">
      <c r="A90" s="91" t="s">
        <v>1698</v>
      </c>
    </row>
    <row r="91" ht="15.75">
      <c r="A91" s="91" t="s">
        <v>1699</v>
      </c>
    </row>
    <row r="92" ht="15.75">
      <c r="A92" s="91" t="s">
        <v>1700</v>
      </c>
    </row>
    <row r="93" ht="15.75">
      <c r="A93" s="91" t="s">
        <v>1701</v>
      </c>
    </row>
    <row r="94" ht="15.75">
      <c r="A94" s="91" t="s">
        <v>1702</v>
      </c>
    </row>
    <row r="95" ht="15.75">
      <c r="A95" s="91" t="s">
        <v>1703</v>
      </c>
    </row>
    <row r="96" ht="15.75">
      <c r="A96" s="91" t="s">
        <v>1704</v>
      </c>
    </row>
    <row r="97" ht="15.75">
      <c r="A97" s="91" t="s">
        <v>1705</v>
      </c>
    </row>
    <row r="98" ht="15.75">
      <c r="A98" s="91" t="s">
        <v>1706</v>
      </c>
    </row>
    <row r="99" ht="15.75">
      <c r="A99" s="91" t="s">
        <v>1707</v>
      </c>
    </row>
    <row r="100" ht="15.75">
      <c r="A100" s="91" t="s">
        <v>1708</v>
      </c>
    </row>
    <row r="101" ht="15.75">
      <c r="A101" s="91" t="s">
        <v>1709</v>
      </c>
    </row>
    <row r="102" ht="15.75">
      <c r="A102" s="91" t="s">
        <v>1710</v>
      </c>
    </row>
    <row r="103" ht="15.75">
      <c r="A103" s="91" t="s">
        <v>1711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N12" sqref="N12"/>
    </sheetView>
  </sheetViews>
  <sheetFormatPr defaultColWidth="8.796875" defaultRowHeight="15"/>
  <cols>
    <col min="1" max="1" width="3.19921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2" style="40" customWidth="1"/>
    <col min="7" max="7" width="10.19921875" style="40" bestFit="1" customWidth="1"/>
    <col min="8" max="16384" width="8.8984375" style="40" customWidth="1"/>
  </cols>
  <sheetData>
    <row r="1" s="51" customFormat="1" ht="15.75">
      <c r="A1" s="52" t="s">
        <v>1978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7" s="5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5" ht="15.75">
      <c r="D4" s="49">
        <f>SUM(D5:D15)</f>
        <v>49287</v>
      </c>
      <c r="E4" s="50"/>
    </row>
    <row r="5" spans="1:7" ht="15.75">
      <c r="A5" s="55">
        <v>1</v>
      </c>
      <c r="B5" s="48" t="s">
        <v>1515</v>
      </c>
      <c r="C5" s="82" t="s">
        <v>145</v>
      </c>
      <c r="D5" s="115">
        <v>4906</v>
      </c>
      <c r="E5" s="50"/>
      <c r="F5" s="48" t="s">
        <v>1351</v>
      </c>
      <c r="G5" s="48" t="s">
        <v>1351</v>
      </c>
    </row>
    <row r="6" spans="1:7" ht="15.75">
      <c r="A6" s="55">
        <v>2</v>
      </c>
      <c r="B6" s="48" t="s">
        <v>1516</v>
      </c>
      <c r="C6" s="82" t="s">
        <v>146</v>
      </c>
      <c r="D6" s="115">
        <v>2882</v>
      </c>
      <c r="E6" s="50"/>
      <c r="F6" s="48" t="s">
        <v>1351</v>
      </c>
      <c r="G6" s="48" t="s">
        <v>1351</v>
      </c>
    </row>
    <row r="7" spans="1:7" ht="15.75">
      <c r="A7" s="55">
        <v>3</v>
      </c>
      <c r="B7" s="48" t="s">
        <v>1517</v>
      </c>
      <c r="C7" s="82" t="s">
        <v>147</v>
      </c>
      <c r="D7" s="115">
        <v>3626</v>
      </c>
      <c r="E7" s="50"/>
      <c r="F7" s="48" t="s">
        <v>1351</v>
      </c>
      <c r="G7" s="48" t="s">
        <v>1351</v>
      </c>
    </row>
    <row r="8" spans="1:7" ht="15.75">
      <c r="A8" s="55">
        <v>4</v>
      </c>
      <c r="B8" s="48" t="s">
        <v>1518</v>
      </c>
      <c r="C8" s="82" t="s">
        <v>148</v>
      </c>
      <c r="D8" s="115">
        <v>6146</v>
      </c>
      <c r="E8" s="50"/>
      <c r="F8" s="48" t="s">
        <v>1351</v>
      </c>
      <c r="G8" s="48" t="s">
        <v>1351</v>
      </c>
    </row>
    <row r="9" spans="1:7" ht="15.75">
      <c r="A9" s="55">
        <v>5</v>
      </c>
      <c r="B9" s="48" t="s">
        <v>1979</v>
      </c>
      <c r="C9" s="82" t="s">
        <v>149</v>
      </c>
      <c r="D9" s="115">
        <v>4874</v>
      </c>
      <c r="E9" s="50"/>
      <c r="F9" s="48" t="s">
        <v>1351</v>
      </c>
      <c r="G9" s="48" t="s">
        <v>1351</v>
      </c>
    </row>
    <row r="10" spans="1:7" ht="15.75">
      <c r="A10" s="55">
        <v>6</v>
      </c>
      <c r="B10" s="48" t="s">
        <v>1519</v>
      </c>
      <c r="C10" s="82" t="s">
        <v>150</v>
      </c>
      <c r="D10" s="115">
        <v>3963</v>
      </c>
      <c r="E10" s="50"/>
      <c r="F10" s="48" t="s">
        <v>1351</v>
      </c>
      <c r="G10" s="48" t="s">
        <v>1351</v>
      </c>
    </row>
    <row r="11" spans="1:7" ht="15.75">
      <c r="A11" s="55">
        <v>7</v>
      </c>
      <c r="B11" s="48" t="s">
        <v>1520</v>
      </c>
      <c r="C11" s="82" t="s">
        <v>151</v>
      </c>
      <c r="D11" s="115">
        <v>4621</v>
      </c>
      <c r="E11" s="50"/>
      <c r="F11" s="48" t="s">
        <v>1351</v>
      </c>
      <c r="G11" s="48" t="s">
        <v>1351</v>
      </c>
    </row>
    <row r="12" spans="1:7" ht="15.75">
      <c r="A12" s="55">
        <v>8</v>
      </c>
      <c r="B12" s="48" t="s">
        <v>1521</v>
      </c>
      <c r="C12" s="82" t="s">
        <v>152</v>
      </c>
      <c r="D12" s="115">
        <v>4407</v>
      </c>
      <c r="E12" s="50"/>
      <c r="F12" s="48" t="s">
        <v>1351</v>
      </c>
      <c r="G12" s="48" t="s">
        <v>1351</v>
      </c>
    </row>
    <row r="13" spans="1:7" ht="15.75">
      <c r="A13" s="55">
        <v>9</v>
      </c>
      <c r="B13" s="48" t="s">
        <v>1522</v>
      </c>
      <c r="C13" s="82" t="s">
        <v>153</v>
      </c>
      <c r="D13" s="115">
        <v>4430</v>
      </c>
      <c r="E13" s="50"/>
      <c r="F13" s="48" t="s">
        <v>1351</v>
      </c>
      <c r="G13" s="48" t="s">
        <v>1351</v>
      </c>
    </row>
    <row r="14" spans="1:7" ht="15.75">
      <c r="A14" s="55">
        <v>10</v>
      </c>
      <c r="B14" s="48" t="s">
        <v>1523</v>
      </c>
      <c r="C14" s="82" t="s">
        <v>154</v>
      </c>
      <c r="D14" s="115">
        <v>5229</v>
      </c>
      <c r="E14" s="50"/>
      <c r="F14" s="48" t="s">
        <v>1351</v>
      </c>
      <c r="G14" s="48" t="s">
        <v>1351</v>
      </c>
    </row>
    <row r="15" spans="1:7" ht="15.75">
      <c r="A15" s="55">
        <v>11</v>
      </c>
      <c r="B15" s="48" t="s">
        <v>1524</v>
      </c>
      <c r="C15" s="82" t="s">
        <v>155</v>
      </c>
      <c r="D15" s="115">
        <v>4203</v>
      </c>
      <c r="E15" s="50"/>
      <c r="F15" s="48" t="s">
        <v>1351</v>
      </c>
      <c r="G15" s="48" t="s">
        <v>1351</v>
      </c>
    </row>
    <row r="17" spans="1:6" ht="15.75">
      <c r="A17" s="48" t="s">
        <v>1351</v>
      </c>
      <c r="D17" s="49">
        <f>SUM(D5:D15)</f>
        <v>49287</v>
      </c>
      <c r="E17" s="50"/>
      <c r="F17" s="48" t="s">
        <v>1541</v>
      </c>
    </row>
    <row r="18" spans="1:6" ht="15.75">
      <c r="A18" s="48" t="s">
        <v>1351</v>
      </c>
      <c r="D18" s="49">
        <f>SUM(D5:D15)</f>
        <v>49287</v>
      </c>
      <c r="F18" s="40" t="s">
        <v>1542</v>
      </c>
    </row>
    <row r="20" ht="15.75">
      <c r="A20" s="48" t="s">
        <v>1977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5" sqref="D5:D15"/>
    </sheetView>
  </sheetViews>
  <sheetFormatPr defaultColWidth="8.796875" defaultRowHeight="15"/>
  <cols>
    <col min="1" max="1" width="2.69921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7" width="23.796875" style="40" bestFit="1" customWidth="1"/>
    <col min="8" max="16384" width="8.8984375" style="40" customWidth="1"/>
  </cols>
  <sheetData>
    <row r="1" s="51" customFormat="1" ht="15.75">
      <c r="A1" s="52" t="s">
        <v>1725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7" s="5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5" ht="15.75">
      <c r="D4" s="49">
        <f>SUM(D5:D15)</f>
        <v>42082</v>
      </c>
      <c r="E4" s="50"/>
    </row>
    <row r="5" spans="1:7" ht="15.75">
      <c r="A5" s="48" t="s">
        <v>1357</v>
      </c>
      <c r="B5" s="48" t="s">
        <v>218</v>
      </c>
      <c r="C5" s="48" t="s">
        <v>661</v>
      </c>
      <c r="D5" s="116">
        <v>2649</v>
      </c>
      <c r="E5" s="50"/>
      <c r="F5" s="48" t="s">
        <v>1318</v>
      </c>
      <c r="G5" s="48" t="s">
        <v>1318</v>
      </c>
    </row>
    <row r="6" spans="1:7" ht="15.75">
      <c r="A6" s="48" t="s">
        <v>1392</v>
      </c>
      <c r="B6" s="48" t="s">
        <v>219</v>
      </c>
      <c r="C6" s="48" t="s">
        <v>662</v>
      </c>
      <c r="D6" s="116">
        <v>4961</v>
      </c>
      <c r="E6" s="50"/>
      <c r="F6" s="48" t="s">
        <v>1318</v>
      </c>
      <c r="G6" s="48" t="s">
        <v>1318</v>
      </c>
    </row>
    <row r="7" spans="1:7" ht="15.75">
      <c r="A7" s="48" t="s">
        <v>1394</v>
      </c>
      <c r="B7" s="48" t="s">
        <v>220</v>
      </c>
      <c r="C7" s="48" t="s">
        <v>663</v>
      </c>
      <c r="D7" s="116">
        <v>4736</v>
      </c>
      <c r="E7" s="50"/>
      <c r="F7" s="48" t="s">
        <v>1318</v>
      </c>
      <c r="G7" s="48" t="s">
        <v>1318</v>
      </c>
    </row>
    <row r="8" spans="1:7" ht="15.75">
      <c r="A8" s="48" t="s">
        <v>1395</v>
      </c>
      <c r="B8" s="48" t="s">
        <v>1726</v>
      </c>
      <c r="C8" s="48" t="s">
        <v>664</v>
      </c>
      <c r="D8" s="116">
        <v>3309</v>
      </c>
      <c r="E8" s="50"/>
      <c r="F8" s="48" t="s">
        <v>1318</v>
      </c>
      <c r="G8" s="48" t="s">
        <v>1318</v>
      </c>
    </row>
    <row r="9" spans="1:7" ht="15.75">
      <c r="A9" s="48" t="s">
        <v>1396</v>
      </c>
      <c r="B9" s="48" t="s">
        <v>1727</v>
      </c>
      <c r="C9" s="48" t="s">
        <v>665</v>
      </c>
      <c r="D9" s="116">
        <v>2663</v>
      </c>
      <c r="E9" s="50"/>
      <c r="F9" s="48" t="s">
        <v>1318</v>
      </c>
      <c r="G9" s="48" t="s">
        <v>1318</v>
      </c>
    </row>
    <row r="10" spans="1:7" ht="15.75">
      <c r="A10" s="48" t="s">
        <v>1397</v>
      </c>
      <c r="B10" s="48" t="s">
        <v>1728</v>
      </c>
      <c r="C10" s="48" t="s">
        <v>666</v>
      </c>
      <c r="D10" s="116">
        <v>3176</v>
      </c>
      <c r="E10" s="50"/>
      <c r="F10" s="48" t="s">
        <v>1318</v>
      </c>
      <c r="G10" s="48" t="s">
        <v>1318</v>
      </c>
    </row>
    <row r="11" spans="1:7" ht="15.75">
      <c r="A11" s="48" t="s">
        <v>1359</v>
      </c>
      <c r="B11" s="48" t="s">
        <v>221</v>
      </c>
      <c r="C11" s="48" t="s">
        <v>667</v>
      </c>
      <c r="D11" s="116">
        <v>3678</v>
      </c>
      <c r="E11" s="50"/>
      <c r="F11" s="48" t="s">
        <v>1318</v>
      </c>
      <c r="G11" s="48" t="s">
        <v>1318</v>
      </c>
    </row>
    <row r="12" spans="1:7" ht="15.75">
      <c r="A12" s="48" t="s">
        <v>1398</v>
      </c>
      <c r="B12" s="48" t="s">
        <v>222</v>
      </c>
      <c r="C12" s="48" t="s">
        <v>668</v>
      </c>
      <c r="D12" s="116">
        <v>3855</v>
      </c>
      <c r="E12" s="50"/>
      <c r="F12" s="48" t="s">
        <v>1318</v>
      </c>
      <c r="G12" s="48" t="s">
        <v>1318</v>
      </c>
    </row>
    <row r="13" spans="1:7" ht="15.75">
      <c r="A13" s="48" t="s">
        <v>1399</v>
      </c>
      <c r="B13" s="48" t="s">
        <v>1729</v>
      </c>
      <c r="C13" s="48" t="s">
        <v>669</v>
      </c>
      <c r="D13" s="116">
        <v>5580</v>
      </c>
      <c r="E13" s="50"/>
      <c r="F13" s="48" t="s">
        <v>1318</v>
      </c>
      <c r="G13" s="48" t="s">
        <v>1318</v>
      </c>
    </row>
    <row r="14" spans="1:7" ht="15.75">
      <c r="A14" s="48" t="s">
        <v>1400</v>
      </c>
      <c r="B14" s="48" t="s">
        <v>223</v>
      </c>
      <c r="C14" s="48" t="s">
        <v>670</v>
      </c>
      <c r="D14" s="116">
        <v>4831</v>
      </c>
      <c r="E14" s="50"/>
      <c r="F14" s="48" t="s">
        <v>1318</v>
      </c>
      <c r="G14" s="48" t="s">
        <v>1318</v>
      </c>
    </row>
    <row r="15" spans="1:7" ht="15.75">
      <c r="A15" s="48" t="s">
        <v>1402</v>
      </c>
      <c r="B15" s="48" t="s">
        <v>1730</v>
      </c>
      <c r="C15" s="48" t="s">
        <v>671</v>
      </c>
      <c r="D15" s="116">
        <v>2644</v>
      </c>
      <c r="E15" s="50"/>
      <c r="F15" s="48" t="s">
        <v>1318</v>
      </c>
      <c r="G15" s="48" t="s">
        <v>1318</v>
      </c>
    </row>
    <row r="17" spans="1:6" ht="15.75">
      <c r="A17" s="48" t="s">
        <v>217</v>
      </c>
      <c r="D17" s="49">
        <f>SUM(D5:D15)</f>
        <v>42082</v>
      </c>
      <c r="E17" s="50"/>
      <c r="F17" s="48" t="s">
        <v>1541</v>
      </c>
    </row>
    <row r="18" spans="1:6" ht="15.75">
      <c r="A18" s="48" t="s">
        <v>217</v>
      </c>
      <c r="D18" s="49">
        <f>SUM(D5:D15)</f>
        <v>42082</v>
      </c>
      <c r="F18" s="40" t="s">
        <v>1542</v>
      </c>
    </row>
    <row r="20" ht="15.75">
      <c r="A20" s="90" t="s">
        <v>1731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31">
      <selection activeCell="L22" sqref="L22"/>
    </sheetView>
  </sheetViews>
  <sheetFormatPr defaultColWidth="8.796875" defaultRowHeight="15"/>
  <cols>
    <col min="1" max="1" width="3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3.59765625" style="40" customWidth="1"/>
    <col min="7" max="7" width="13" style="40" bestFit="1" customWidth="1"/>
    <col min="8" max="16384" width="8.8984375" style="40" customWidth="1"/>
  </cols>
  <sheetData>
    <row r="1" s="51" customFormat="1" ht="15.75">
      <c r="A1" s="52" t="s">
        <v>1732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7" s="5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5" ht="15.75">
      <c r="D4" s="49">
        <f>SUM(D5:D47)</f>
        <v>68267</v>
      </c>
      <c r="E4" s="50"/>
    </row>
    <row r="5" spans="1:7" ht="15.75">
      <c r="A5" s="48">
        <v>1</v>
      </c>
      <c r="B5" s="48" t="s">
        <v>1739</v>
      </c>
      <c r="C5" s="48" t="s">
        <v>1009</v>
      </c>
      <c r="D5" s="118">
        <v>1615</v>
      </c>
      <c r="E5" s="50"/>
      <c r="F5" s="48" t="s">
        <v>1320</v>
      </c>
      <c r="G5" s="48" t="s">
        <v>1320</v>
      </c>
    </row>
    <row r="6" spans="1:7" ht="15.75">
      <c r="A6" s="48">
        <v>2</v>
      </c>
      <c r="B6" s="48" t="s">
        <v>1740</v>
      </c>
      <c r="C6" s="48" t="s">
        <v>1010</v>
      </c>
      <c r="D6" s="118">
        <v>1736</v>
      </c>
      <c r="E6" s="50"/>
      <c r="F6" s="48" t="s">
        <v>1326</v>
      </c>
      <c r="G6" s="48" t="s">
        <v>1326</v>
      </c>
    </row>
    <row r="7" spans="1:7" ht="15.75">
      <c r="A7" s="48">
        <v>3</v>
      </c>
      <c r="B7" s="48" t="s">
        <v>68</v>
      </c>
      <c r="C7" s="48" t="s">
        <v>1011</v>
      </c>
      <c r="D7" s="118">
        <v>1579</v>
      </c>
      <c r="E7" s="50"/>
      <c r="F7" s="48" t="s">
        <v>1320</v>
      </c>
      <c r="G7" s="48" t="s">
        <v>1320</v>
      </c>
    </row>
    <row r="8" spans="1:7" ht="15.75">
      <c r="A8" s="48">
        <v>4</v>
      </c>
      <c r="B8" s="48" t="s">
        <v>1741</v>
      </c>
      <c r="C8" s="48" t="s">
        <v>1012</v>
      </c>
      <c r="D8" s="118">
        <v>1507</v>
      </c>
      <c r="E8" s="50"/>
      <c r="F8" s="48" t="s">
        <v>1320</v>
      </c>
      <c r="G8" s="48" t="s">
        <v>1320</v>
      </c>
    </row>
    <row r="9" spans="1:7" ht="15.75">
      <c r="A9" s="48">
        <v>5</v>
      </c>
      <c r="B9" s="48" t="s">
        <v>1742</v>
      </c>
      <c r="C9" s="48" t="s">
        <v>1013</v>
      </c>
      <c r="D9" s="118">
        <v>1607</v>
      </c>
      <c r="E9" s="50"/>
      <c r="F9" s="48" t="s">
        <v>1320</v>
      </c>
      <c r="G9" s="48" t="s">
        <v>1320</v>
      </c>
    </row>
    <row r="10" spans="1:7" ht="15.75">
      <c r="A10" s="48">
        <v>6</v>
      </c>
      <c r="B10" s="48" t="s">
        <v>1743</v>
      </c>
      <c r="C10" s="48" t="s">
        <v>1016</v>
      </c>
      <c r="D10" s="118">
        <v>1691</v>
      </c>
      <c r="E10" s="50"/>
      <c r="F10" s="48" t="s">
        <v>1320</v>
      </c>
      <c r="G10" s="48" t="s">
        <v>1320</v>
      </c>
    </row>
    <row r="11" spans="1:7" ht="15.75">
      <c r="A11" s="48">
        <v>7</v>
      </c>
      <c r="B11" s="48" t="s">
        <v>1222</v>
      </c>
      <c r="C11" s="48" t="s">
        <v>1017</v>
      </c>
      <c r="D11" s="118">
        <v>1174</v>
      </c>
      <c r="E11" s="50"/>
      <c r="F11" s="48" t="s">
        <v>1320</v>
      </c>
      <c r="G11" s="48" t="s">
        <v>1320</v>
      </c>
    </row>
    <row r="12" spans="1:7" ht="15.75">
      <c r="A12" s="48">
        <v>8</v>
      </c>
      <c r="B12" s="48" t="s">
        <v>69</v>
      </c>
      <c r="C12" s="48" t="s">
        <v>1018</v>
      </c>
      <c r="D12" s="118">
        <v>1370</v>
      </c>
      <c r="E12" s="50"/>
      <c r="F12" s="48" t="s">
        <v>1326</v>
      </c>
      <c r="G12" s="48" t="s">
        <v>1326</v>
      </c>
    </row>
    <row r="13" spans="1:7" ht="15.75">
      <c r="A13" s="48">
        <v>9</v>
      </c>
      <c r="B13" s="48" t="s">
        <v>1744</v>
      </c>
      <c r="C13" s="48" t="s">
        <v>1019</v>
      </c>
      <c r="D13" s="118">
        <v>1793</v>
      </c>
      <c r="E13" s="50"/>
      <c r="F13" s="48" t="s">
        <v>1320</v>
      </c>
      <c r="G13" s="48" t="s">
        <v>1320</v>
      </c>
    </row>
    <row r="14" spans="1:7" ht="15.75">
      <c r="A14" s="48">
        <v>10</v>
      </c>
      <c r="B14" s="48" t="s">
        <v>1223</v>
      </c>
      <c r="C14" s="48" t="s">
        <v>1020</v>
      </c>
      <c r="D14" s="118">
        <v>2423</v>
      </c>
      <c r="E14" s="50"/>
      <c r="F14" s="48" t="s">
        <v>1320</v>
      </c>
      <c r="G14" s="48" t="s">
        <v>1320</v>
      </c>
    </row>
    <row r="15" spans="1:7" ht="15.75">
      <c r="A15" s="48">
        <v>11</v>
      </c>
      <c r="B15" s="48" t="s">
        <v>70</v>
      </c>
      <c r="C15" s="48" t="s">
        <v>1021</v>
      </c>
      <c r="D15" s="118">
        <v>1833</v>
      </c>
      <c r="E15" s="50"/>
      <c r="F15" s="48" t="s">
        <v>1320</v>
      </c>
      <c r="G15" s="48" t="s">
        <v>1320</v>
      </c>
    </row>
    <row r="16" spans="1:7" ht="15.75">
      <c r="A16" s="48">
        <v>12</v>
      </c>
      <c r="B16" s="48" t="s">
        <v>1226</v>
      </c>
      <c r="C16" s="48" t="s">
        <v>1022</v>
      </c>
      <c r="D16" s="118">
        <v>1363</v>
      </c>
      <c r="E16" s="50"/>
      <c r="F16" s="48" t="s">
        <v>1326</v>
      </c>
      <c r="G16" s="48" t="s">
        <v>1326</v>
      </c>
    </row>
    <row r="17" spans="1:7" ht="15.75">
      <c r="A17" s="48">
        <v>13</v>
      </c>
      <c r="B17" s="48" t="s">
        <v>1221</v>
      </c>
      <c r="C17" s="48" t="s">
        <v>1023</v>
      </c>
      <c r="D17" s="118">
        <v>1285</v>
      </c>
      <c r="E17" s="50"/>
      <c r="F17" s="48" t="s">
        <v>1320</v>
      </c>
      <c r="G17" s="48" t="s">
        <v>1320</v>
      </c>
    </row>
    <row r="18" spans="1:11" ht="15.75">
      <c r="A18" s="48">
        <v>14</v>
      </c>
      <c r="B18" s="48" t="s">
        <v>71</v>
      </c>
      <c r="C18" s="48" t="s">
        <v>1024</v>
      </c>
      <c r="D18" s="118">
        <v>1540</v>
      </c>
      <c r="E18" s="50"/>
      <c r="F18" s="48" t="s">
        <v>1320</v>
      </c>
      <c r="G18" s="48" t="s">
        <v>1320</v>
      </c>
      <c r="K18" s="40" t="s">
        <v>759</v>
      </c>
    </row>
    <row r="19" spans="1:7" ht="15.75">
      <c r="A19" s="48">
        <v>15</v>
      </c>
      <c r="B19" s="48" t="s">
        <v>72</v>
      </c>
      <c r="C19" s="48" t="s">
        <v>1025</v>
      </c>
      <c r="D19" s="118">
        <v>1475</v>
      </c>
      <c r="E19" s="50"/>
      <c r="F19" s="48" t="s">
        <v>1320</v>
      </c>
      <c r="G19" s="48" t="s">
        <v>1320</v>
      </c>
    </row>
    <row r="20" spans="1:7" ht="15.75">
      <c r="A20" s="48">
        <v>16</v>
      </c>
      <c r="B20" s="48" t="s">
        <v>73</v>
      </c>
      <c r="C20" s="48" t="s">
        <v>1026</v>
      </c>
      <c r="D20" s="118">
        <v>1014</v>
      </c>
      <c r="E20" s="50"/>
      <c r="F20" s="48" t="s">
        <v>1320</v>
      </c>
      <c r="G20" s="48" t="s">
        <v>1320</v>
      </c>
    </row>
    <row r="21" spans="1:7" ht="15.75">
      <c r="A21" s="48">
        <v>17</v>
      </c>
      <c r="B21" s="48" t="s">
        <v>1745</v>
      </c>
      <c r="C21" s="48" t="s">
        <v>1027</v>
      </c>
      <c r="D21" s="118">
        <v>3014</v>
      </c>
      <c r="E21" s="50"/>
      <c r="F21" s="48" t="s">
        <v>1320</v>
      </c>
      <c r="G21" s="48" t="s">
        <v>1320</v>
      </c>
    </row>
    <row r="22" spans="1:7" ht="15.75">
      <c r="A22" s="48">
        <v>18</v>
      </c>
      <c r="B22" s="48" t="s">
        <v>1746</v>
      </c>
      <c r="C22" s="48" t="s">
        <v>1028</v>
      </c>
      <c r="D22" s="118">
        <v>1616</v>
      </c>
      <c r="E22" s="50"/>
      <c r="F22" s="48" t="s">
        <v>1320</v>
      </c>
      <c r="G22" s="48" t="s">
        <v>1320</v>
      </c>
    </row>
    <row r="23" spans="1:7" ht="15.75">
      <c r="A23" s="48">
        <v>19</v>
      </c>
      <c r="B23" s="48" t="s">
        <v>74</v>
      </c>
      <c r="C23" s="48" t="s">
        <v>1029</v>
      </c>
      <c r="D23" s="118">
        <v>1439</v>
      </c>
      <c r="E23" s="50"/>
      <c r="F23" s="48" t="s">
        <v>1320</v>
      </c>
      <c r="G23" s="48" t="s">
        <v>1320</v>
      </c>
    </row>
    <row r="24" spans="1:7" ht="15.75">
      <c r="A24" s="48">
        <v>20</v>
      </c>
      <c r="B24" s="48" t="s">
        <v>1747</v>
      </c>
      <c r="C24" s="48" t="s">
        <v>1030</v>
      </c>
      <c r="D24" s="118">
        <v>1717</v>
      </c>
      <c r="E24" s="50"/>
      <c r="F24" s="48" t="s">
        <v>1320</v>
      </c>
      <c r="G24" s="48" t="s">
        <v>1320</v>
      </c>
    </row>
    <row r="25" spans="1:7" ht="15.75">
      <c r="A25" s="48">
        <v>21</v>
      </c>
      <c r="B25" s="48" t="s">
        <v>1748</v>
      </c>
      <c r="C25" s="48" t="s">
        <v>1031</v>
      </c>
      <c r="D25" s="118">
        <v>1422</v>
      </c>
      <c r="E25" s="50"/>
      <c r="F25" s="48" t="s">
        <v>1320</v>
      </c>
      <c r="G25" s="48" t="s">
        <v>1320</v>
      </c>
    </row>
    <row r="26" spans="1:7" ht="15.75">
      <c r="A26" s="48">
        <v>22</v>
      </c>
      <c r="B26" s="48" t="s">
        <v>1749</v>
      </c>
      <c r="C26" s="48" t="s">
        <v>1032</v>
      </c>
      <c r="D26" s="118">
        <v>1073</v>
      </c>
      <c r="E26" s="50"/>
      <c r="F26" s="48" t="s">
        <v>1320</v>
      </c>
      <c r="G26" s="48" t="s">
        <v>1320</v>
      </c>
    </row>
    <row r="27" spans="1:7" ht="15.75">
      <c r="A27" s="48">
        <v>23</v>
      </c>
      <c r="B27" s="48" t="s">
        <v>1750</v>
      </c>
      <c r="C27" s="48" t="s">
        <v>1033</v>
      </c>
      <c r="D27" s="118">
        <v>1331</v>
      </c>
      <c r="E27" s="50"/>
      <c r="F27" s="48" t="s">
        <v>1320</v>
      </c>
      <c r="G27" s="48" t="s">
        <v>1320</v>
      </c>
    </row>
    <row r="28" spans="1:7" ht="15.75">
      <c r="A28" s="48">
        <v>24</v>
      </c>
      <c r="B28" s="48" t="s">
        <v>1228</v>
      </c>
      <c r="C28" s="48" t="s">
        <v>1034</v>
      </c>
      <c r="D28" s="118">
        <v>2242</v>
      </c>
      <c r="E28" s="50"/>
      <c r="F28" s="48" t="s">
        <v>1326</v>
      </c>
      <c r="G28" s="48" t="s">
        <v>1326</v>
      </c>
    </row>
    <row r="29" spans="1:7" ht="15.75">
      <c r="A29" s="48">
        <v>25</v>
      </c>
      <c r="B29" s="48" t="s">
        <v>1751</v>
      </c>
      <c r="C29" s="48" t="s">
        <v>1035</v>
      </c>
      <c r="D29" s="118">
        <v>953</v>
      </c>
      <c r="E29" s="50"/>
      <c r="F29" s="48" t="s">
        <v>1320</v>
      </c>
      <c r="G29" s="48" t="s">
        <v>1320</v>
      </c>
    </row>
    <row r="30" spans="1:7" ht="15.75">
      <c r="A30" s="48">
        <v>26</v>
      </c>
      <c r="B30" s="48" t="s">
        <v>1225</v>
      </c>
      <c r="C30" s="48" t="s">
        <v>1036</v>
      </c>
      <c r="D30" s="118">
        <v>1509</v>
      </c>
      <c r="E30" s="50"/>
      <c r="F30" s="48" t="s">
        <v>1320</v>
      </c>
      <c r="G30" s="48" t="s">
        <v>1320</v>
      </c>
    </row>
    <row r="31" spans="1:7" ht="15.75">
      <c r="A31" s="48">
        <v>27</v>
      </c>
      <c r="B31" s="48" t="s">
        <v>1752</v>
      </c>
      <c r="C31" s="48" t="s">
        <v>1037</v>
      </c>
      <c r="D31" s="118">
        <v>1684</v>
      </c>
      <c r="E31" s="50"/>
      <c r="F31" s="48" t="s">
        <v>1320</v>
      </c>
      <c r="G31" s="48" t="s">
        <v>1320</v>
      </c>
    </row>
    <row r="32" spans="1:7" ht="15.75">
      <c r="A32" s="48">
        <v>28</v>
      </c>
      <c r="B32" s="48" t="s">
        <v>1753</v>
      </c>
      <c r="C32" s="48" t="s">
        <v>1038</v>
      </c>
      <c r="D32" s="118">
        <v>1437</v>
      </c>
      <c r="E32" s="50"/>
      <c r="F32" s="48" t="s">
        <v>1320</v>
      </c>
      <c r="G32" s="48" t="s">
        <v>1320</v>
      </c>
    </row>
    <row r="33" spans="1:7" ht="15.75">
      <c r="A33" s="48">
        <v>29</v>
      </c>
      <c r="B33" s="48" t="s">
        <v>1754</v>
      </c>
      <c r="C33" s="48" t="s">
        <v>1039</v>
      </c>
      <c r="D33" s="118">
        <v>1510</v>
      </c>
      <c r="E33" s="50"/>
      <c r="F33" s="48" t="s">
        <v>1320</v>
      </c>
      <c r="G33" s="48" t="s">
        <v>1320</v>
      </c>
    </row>
    <row r="34" spans="1:7" ht="15.75">
      <c r="A34" s="48">
        <v>30</v>
      </c>
      <c r="B34" s="48" t="s">
        <v>75</v>
      </c>
      <c r="C34" s="48" t="s">
        <v>1040</v>
      </c>
      <c r="D34" s="118">
        <v>1303</v>
      </c>
      <c r="E34" s="50"/>
      <c r="F34" s="48" t="s">
        <v>1326</v>
      </c>
      <c r="G34" s="48" t="s">
        <v>1326</v>
      </c>
    </row>
    <row r="35" spans="1:7" ht="15.75">
      <c r="A35" s="48">
        <v>31</v>
      </c>
      <c r="B35" s="48" t="s">
        <v>76</v>
      </c>
      <c r="C35" s="48" t="s">
        <v>1041</v>
      </c>
      <c r="D35" s="118">
        <v>1253</v>
      </c>
      <c r="E35" s="50"/>
      <c r="F35" s="48" t="s">
        <v>1320</v>
      </c>
      <c r="G35" s="48" t="s">
        <v>1320</v>
      </c>
    </row>
    <row r="36" spans="1:7" ht="15.75">
      <c r="A36" s="48">
        <v>32</v>
      </c>
      <c r="B36" s="48" t="s">
        <v>77</v>
      </c>
      <c r="C36" s="48" t="s">
        <v>1042</v>
      </c>
      <c r="D36" s="118">
        <v>1762</v>
      </c>
      <c r="E36" s="50"/>
      <c r="F36" s="48" t="s">
        <v>1320</v>
      </c>
      <c r="G36" s="48" t="s">
        <v>1320</v>
      </c>
    </row>
    <row r="37" spans="1:7" ht="15.75">
      <c r="A37" s="48">
        <v>33</v>
      </c>
      <c r="B37" s="48" t="s">
        <v>78</v>
      </c>
      <c r="C37" s="48" t="s">
        <v>1043</v>
      </c>
      <c r="D37" s="118">
        <v>2226</v>
      </c>
      <c r="E37" s="50"/>
      <c r="F37" s="48" t="s">
        <v>1320</v>
      </c>
      <c r="G37" s="48" t="s">
        <v>1320</v>
      </c>
    </row>
    <row r="38" spans="1:7" ht="15.75">
      <c r="A38" s="48">
        <v>34</v>
      </c>
      <c r="B38" s="48" t="s">
        <v>79</v>
      </c>
      <c r="C38" s="48" t="s">
        <v>1044</v>
      </c>
      <c r="D38" s="118">
        <v>1414</v>
      </c>
      <c r="E38" s="50"/>
      <c r="F38" s="48" t="s">
        <v>1320</v>
      </c>
      <c r="G38" s="48" t="s">
        <v>1320</v>
      </c>
    </row>
    <row r="39" spans="1:7" ht="15.75">
      <c r="A39" s="48">
        <v>35</v>
      </c>
      <c r="B39" s="48" t="s">
        <v>1755</v>
      </c>
      <c r="C39" s="48" t="s">
        <v>1045</v>
      </c>
      <c r="D39" s="118">
        <v>1269</v>
      </c>
      <c r="E39" s="50"/>
      <c r="F39" s="48" t="s">
        <v>1326</v>
      </c>
      <c r="G39" s="48" t="s">
        <v>1326</v>
      </c>
    </row>
    <row r="40" spans="1:7" ht="15.75">
      <c r="A40" s="48">
        <v>36</v>
      </c>
      <c r="B40" s="48" t="s">
        <v>1756</v>
      </c>
      <c r="C40" s="48" t="s">
        <v>1046</v>
      </c>
      <c r="D40" s="118">
        <v>1754</v>
      </c>
      <c r="E40" s="50"/>
      <c r="F40" s="48" t="s">
        <v>1320</v>
      </c>
      <c r="G40" s="48" t="s">
        <v>1320</v>
      </c>
    </row>
    <row r="41" spans="1:7" ht="15.75">
      <c r="A41" s="48">
        <v>37</v>
      </c>
      <c r="B41" s="48" t="s">
        <v>1227</v>
      </c>
      <c r="C41" s="48" t="s">
        <v>1047</v>
      </c>
      <c r="D41" s="118">
        <v>2408</v>
      </c>
      <c r="E41" s="50"/>
      <c r="F41" s="48" t="s">
        <v>1326</v>
      </c>
      <c r="G41" s="48" t="s">
        <v>1326</v>
      </c>
    </row>
    <row r="42" spans="1:7" ht="15.75">
      <c r="A42" s="48">
        <v>38</v>
      </c>
      <c r="B42" s="48" t="s">
        <v>80</v>
      </c>
      <c r="C42" s="48" t="s">
        <v>1048</v>
      </c>
      <c r="D42" s="118">
        <v>1860</v>
      </c>
      <c r="E42" s="50"/>
      <c r="F42" s="48" t="s">
        <v>1320</v>
      </c>
      <c r="G42" s="48" t="s">
        <v>1320</v>
      </c>
    </row>
    <row r="43" spans="1:7" ht="15.75">
      <c r="A43" s="48">
        <v>39</v>
      </c>
      <c r="B43" s="48" t="s">
        <v>1757</v>
      </c>
      <c r="C43" s="48" t="s">
        <v>1049</v>
      </c>
      <c r="D43" s="118">
        <v>2122</v>
      </c>
      <c r="E43" s="50"/>
      <c r="F43" s="48" t="s">
        <v>1320</v>
      </c>
      <c r="G43" s="48" t="s">
        <v>1320</v>
      </c>
    </row>
    <row r="44" spans="1:7" ht="15.75">
      <c r="A44" s="48">
        <v>40</v>
      </c>
      <c r="B44" s="48" t="s">
        <v>1758</v>
      </c>
      <c r="C44" s="48" t="s">
        <v>1050</v>
      </c>
      <c r="D44" s="118">
        <v>1862</v>
      </c>
      <c r="E44" s="50"/>
      <c r="F44" s="48" t="s">
        <v>1320</v>
      </c>
      <c r="G44" s="48" t="s">
        <v>1320</v>
      </c>
    </row>
    <row r="45" spans="1:7" ht="15.75">
      <c r="A45" s="48">
        <v>41</v>
      </c>
      <c r="B45" s="48" t="s">
        <v>81</v>
      </c>
      <c r="C45" s="48" t="s">
        <v>1051</v>
      </c>
      <c r="D45" s="118">
        <v>1438</v>
      </c>
      <c r="E45" s="50"/>
      <c r="F45" s="48" t="s">
        <v>1326</v>
      </c>
      <c r="G45" s="48" t="s">
        <v>1326</v>
      </c>
    </row>
    <row r="46" spans="1:7" ht="15.75">
      <c r="A46" s="48">
        <v>42</v>
      </c>
      <c r="B46" s="48" t="s">
        <v>1224</v>
      </c>
      <c r="C46" s="48" t="s">
        <v>1052</v>
      </c>
      <c r="D46" s="118">
        <v>1644</v>
      </c>
      <c r="E46" s="50"/>
      <c r="F46" s="48" t="s">
        <v>1320</v>
      </c>
      <c r="G46" s="48" t="s">
        <v>1320</v>
      </c>
    </row>
    <row r="47" ht="15.75">
      <c r="D47" s="50"/>
    </row>
    <row r="48" spans="1:6" ht="15.75">
      <c r="A48" s="48" t="s">
        <v>82</v>
      </c>
      <c r="D48" s="49">
        <f>D5+SUM(D7:D11)+SUM(D13:D15)+SUM(D17:D27)+SUM(D29:D33)+SUM(D35:D38)+D40+SUM(D42:D44)+D46</f>
        <v>55138</v>
      </c>
      <c r="E48" s="50"/>
      <c r="F48" s="48" t="s">
        <v>1541</v>
      </c>
    </row>
    <row r="49" spans="1:6" ht="15.75">
      <c r="A49" s="48" t="s">
        <v>83</v>
      </c>
      <c r="D49" s="49">
        <f>D6+D12+D16+D28+D34+D39+D41+D45</f>
        <v>13129</v>
      </c>
      <c r="E49" s="50"/>
      <c r="F49" s="48" t="s">
        <v>1541</v>
      </c>
    </row>
    <row r="50" spans="1:6" ht="15.75">
      <c r="A50" s="48" t="s">
        <v>82</v>
      </c>
      <c r="D50" s="49">
        <f>D5+SUM(D7:D11)+SUM(D13:D15)+SUM(D17:D27)+SUM(D29:D33)+SUM(D35:D38)+D40+SUM(D42:D44)+D46</f>
        <v>55138</v>
      </c>
      <c r="F50" s="40" t="s">
        <v>1542</v>
      </c>
    </row>
    <row r="51" spans="1:6" ht="15.75">
      <c r="A51" s="48" t="s">
        <v>83</v>
      </c>
      <c r="D51" s="49">
        <f>D6+D12+D16+D28+D34+D39+D41+D45</f>
        <v>13129</v>
      </c>
      <c r="F51" s="40" t="s">
        <v>1542</v>
      </c>
    </row>
    <row r="53" ht="15.75">
      <c r="A53" s="90" t="s">
        <v>1733</v>
      </c>
    </row>
    <row r="54" ht="15.75">
      <c r="A54" s="90" t="s">
        <v>1734</v>
      </c>
    </row>
    <row r="55" ht="15.75">
      <c r="A55" s="90" t="s">
        <v>1735</v>
      </c>
    </row>
    <row r="56" ht="15.75">
      <c r="A56" s="90" t="s">
        <v>1736</v>
      </c>
    </row>
    <row r="57" ht="15.75">
      <c r="A57" s="90" t="s">
        <v>1737</v>
      </c>
    </row>
    <row r="58" ht="15.75">
      <c r="A58" s="90" t="s">
        <v>1738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I26" sqref="I26"/>
    </sheetView>
  </sheetViews>
  <sheetFormatPr defaultColWidth="8.796875" defaultRowHeight="15"/>
  <cols>
    <col min="1" max="1" width="2.8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2.296875" style="40" customWidth="1"/>
    <col min="7" max="7" width="10" style="40" bestFit="1" customWidth="1"/>
    <col min="8" max="16384" width="8.8984375" style="40" customWidth="1"/>
  </cols>
  <sheetData>
    <row r="1" s="51" customFormat="1" ht="15.75">
      <c r="A1" s="52" t="s">
        <v>1762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7" s="5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5" ht="15.75">
      <c r="D4" s="49">
        <f>SUM(D5:D46)</f>
        <v>103037</v>
      </c>
      <c r="E4" s="50"/>
    </row>
    <row r="5" spans="1:7" ht="15.75">
      <c r="A5" s="48" t="s">
        <v>1357</v>
      </c>
      <c r="B5" s="117" t="s">
        <v>1763</v>
      </c>
      <c r="C5" s="48" t="s">
        <v>510</v>
      </c>
      <c r="D5" s="119">
        <v>3887</v>
      </c>
      <c r="E5" s="50"/>
      <c r="F5" s="48" t="s">
        <v>1275</v>
      </c>
      <c r="G5" s="48" t="s">
        <v>1275</v>
      </c>
    </row>
    <row r="6" spans="1:7" ht="15.75">
      <c r="A6" s="48" t="s">
        <v>1392</v>
      </c>
      <c r="B6" s="117" t="s">
        <v>298</v>
      </c>
      <c r="C6" s="48" t="s">
        <v>511</v>
      </c>
      <c r="D6" s="119">
        <v>1662</v>
      </c>
      <c r="E6" s="50"/>
      <c r="F6" s="48" t="s">
        <v>1324</v>
      </c>
      <c r="G6" s="48" t="s">
        <v>1324</v>
      </c>
    </row>
    <row r="7" spans="1:7" ht="15.75">
      <c r="A7" s="48" t="s">
        <v>1394</v>
      </c>
      <c r="B7" s="117" t="s">
        <v>1764</v>
      </c>
      <c r="C7" s="48" t="s">
        <v>512</v>
      </c>
      <c r="D7" s="119">
        <v>1903</v>
      </c>
      <c r="E7" s="50"/>
      <c r="F7" s="48" t="s">
        <v>1324</v>
      </c>
      <c r="G7" s="48" t="s">
        <v>1324</v>
      </c>
    </row>
    <row r="8" spans="1:7" ht="15.75">
      <c r="A8" s="48" t="s">
        <v>1395</v>
      </c>
      <c r="B8" s="117" t="s">
        <v>299</v>
      </c>
      <c r="C8" s="48" t="s">
        <v>513</v>
      </c>
      <c r="D8" s="119">
        <v>5128</v>
      </c>
      <c r="E8" s="50"/>
      <c r="F8" s="48" t="s">
        <v>1275</v>
      </c>
      <c r="G8" s="48" t="s">
        <v>1275</v>
      </c>
    </row>
    <row r="9" spans="1:7" ht="15.75">
      <c r="A9" s="48" t="s">
        <v>1396</v>
      </c>
      <c r="B9" s="117" t="s">
        <v>1765</v>
      </c>
      <c r="C9" s="48" t="s">
        <v>514</v>
      </c>
      <c r="D9" s="119">
        <v>1458</v>
      </c>
      <c r="E9" s="50"/>
      <c r="F9" s="48" t="s">
        <v>1324</v>
      </c>
      <c r="G9" s="48" t="s">
        <v>1324</v>
      </c>
    </row>
    <row r="10" spans="1:7" ht="15.75">
      <c r="A10" s="48" t="s">
        <v>1397</v>
      </c>
      <c r="B10" s="117" t="s">
        <v>1766</v>
      </c>
      <c r="C10" s="48" t="s">
        <v>515</v>
      </c>
      <c r="D10" s="119">
        <v>2119</v>
      </c>
      <c r="E10" s="50"/>
      <c r="F10" s="48" t="s">
        <v>1275</v>
      </c>
      <c r="G10" s="48" t="s">
        <v>1275</v>
      </c>
    </row>
    <row r="11" spans="1:7" ht="15.75">
      <c r="A11" s="48" t="s">
        <v>1359</v>
      </c>
      <c r="B11" s="117" t="s">
        <v>1767</v>
      </c>
      <c r="C11" s="48" t="s">
        <v>516</v>
      </c>
      <c r="D11" s="119">
        <v>1977</v>
      </c>
      <c r="E11" s="50"/>
      <c r="F11" s="48" t="s">
        <v>1275</v>
      </c>
      <c r="G11" s="48" t="s">
        <v>1275</v>
      </c>
    </row>
    <row r="12" spans="1:7" ht="15.75">
      <c r="A12" s="48" t="s">
        <v>1398</v>
      </c>
      <c r="B12" s="117" t="s">
        <v>1768</v>
      </c>
      <c r="C12" s="48" t="s">
        <v>517</v>
      </c>
      <c r="D12" s="119">
        <v>5018</v>
      </c>
      <c r="E12" s="50"/>
      <c r="F12" s="48" t="s">
        <v>1275</v>
      </c>
      <c r="G12" s="48" t="s">
        <v>1275</v>
      </c>
    </row>
    <row r="13" spans="1:7" ht="15.75">
      <c r="A13" s="48" t="s">
        <v>1399</v>
      </c>
      <c r="B13" s="117" t="s">
        <v>1769</v>
      </c>
      <c r="C13" s="48" t="s">
        <v>518</v>
      </c>
      <c r="D13" s="119">
        <v>1762</v>
      </c>
      <c r="E13" s="50"/>
      <c r="F13" s="48" t="s">
        <v>1324</v>
      </c>
      <c r="G13" s="48" t="s">
        <v>1324</v>
      </c>
    </row>
    <row r="14" spans="1:7" ht="15.75">
      <c r="A14" s="48" t="s">
        <v>1400</v>
      </c>
      <c r="B14" s="117" t="s">
        <v>1770</v>
      </c>
      <c r="C14" s="48" t="s">
        <v>519</v>
      </c>
      <c r="D14" s="119">
        <v>4409</v>
      </c>
      <c r="E14" s="50"/>
      <c r="F14" s="48" t="s">
        <v>1324</v>
      </c>
      <c r="G14" s="48" t="s">
        <v>1324</v>
      </c>
    </row>
    <row r="15" spans="1:7" ht="15.75">
      <c r="A15" s="48" t="s">
        <v>1402</v>
      </c>
      <c r="B15" s="117" t="s">
        <v>1771</v>
      </c>
      <c r="C15" s="48" t="s">
        <v>520</v>
      </c>
      <c r="D15" s="119">
        <v>1353</v>
      </c>
      <c r="E15" s="50"/>
      <c r="F15" s="48" t="s">
        <v>1324</v>
      </c>
      <c r="G15" s="48" t="s">
        <v>1324</v>
      </c>
    </row>
    <row r="16" spans="1:7" ht="15.75">
      <c r="A16" s="48" t="s">
        <v>1361</v>
      </c>
      <c r="B16" s="117" t="s">
        <v>300</v>
      </c>
      <c r="C16" s="48" t="s">
        <v>521</v>
      </c>
      <c r="D16" s="119">
        <v>3043</v>
      </c>
      <c r="E16" s="50"/>
      <c r="F16" s="48" t="s">
        <v>1324</v>
      </c>
      <c r="G16" s="48" t="s">
        <v>1324</v>
      </c>
    </row>
    <row r="17" spans="1:7" ht="15.75">
      <c r="A17" s="48" t="s">
        <v>1405</v>
      </c>
      <c r="B17" s="117" t="s">
        <v>1772</v>
      </c>
      <c r="C17" s="48" t="s">
        <v>522</v>
      </c>
      <c r="D17" s="119">
        <v>2733</v>
      </c>
      <c r="E17" s="50"/>
      <c r="F17" s="48" t="s">
        <v>1275</v>
      </c>
      <c r="G17" s="48" t="s">
        <v>1275</v>
      </c>
    </row>
    <row r="18" spans="1:7" ht="15.75">
      <c r="A18" s="48" t="s">
        <v>1362</v>
      </c>
      <c r="B18" s="117" t="s">
        <v>1773</v>
      </c>
      <c r="C18" s="48" t="s">
        <v>523</v>
      </c>
      <c r="D18" s="119">
        <v>1752</v>
      </c>
      <c r="E18" s="50"/>
      <c r="F18" s="48" t="s">
        <v>1275</v>
      </c>
      <c r="G18" s="48" t="s">
        <v>1275</v>
      </c>
    </row>
    <row r="19" spans="1:7" ht="15.75">
      <c r="A19" s="48" t="s">
        <v>1407</v>
      </c>
      <c r="B19" s="117" t="s">
        <v>1774</v>
      </c>
      <c r="C19" s="48" t="s">
        <v>524</v>
      </c>
      <c r="D19" s="119">
        <v>2629</v>
      </c>
      <c r="E19" s="50"/>
      <c r="F19" s="48" t="s">
        <v>1275</v>
      </c>
      <c r="G19" s="48" t="s">
        <v>1275</v>
      </c>
    </row>
    <row r="20" spans="1:7" ht="15.75">
      <c r="A20" s="48" t="s">
        <v>1364</v>
      </c>
      <c r="B20" s="117" t="s">
        <v>1775</v>
      </c>
      <c r="C20" s="48" t="s">
        <v>525</v>
      </c>
      <c r="D20" s="119">
        <v>1500</v>
      </c>
      <c r="E20" s="50"/>
      <c r="F20" s="48" t="s">
        <v>1324</v>
      </c>
      <c r="G20" s="48" t="s">
        <v>1324</v>
      </c>
    </row>
    <row r="21" spans="1:7" ht="15.75">
      <c r="A21" s="48" t="s">
        <v>1366</v>
      </c>
      <c r="B21" s="117" t="s">
        <v>301</v>
      </c>
      <c r="C21" s="48" t="s">
        <v>526</v>
      </c>
      <c r="D21" s="119">
        <v>894</v>
      </c>
      <c r="E21" s="50"/>
      <c r="F21" s="48" t="s">
        <v>1324</v>
      </c>
      <c r="G21" s="48" t="s">
        <v>1324</v>
      </c>
    </row>
    <row r="22" spans="1:7" ht="15.75">
      <c r="A22" s="48" t="s">
        <v>1409</v>
      </c>
      <c r="B22" s="117" t="s">
        <v>1776</v>
      </c>
      <c r="C22" s="48" t="s">
        <v>527</v>
      </c>
      <c r="D22" s="119">
        <v>2015</v>
      </c>
      <c r="E22" s="50"/>
      <c r="F22" s="48" t="s">
        <v>1275</v>
      </c>
      <c r="G22" s="48" t="s">
        <v>1275</v>
      </c>
    </row>
    <row r="23" spans="1:7" ht="15.75">
      <c r="A23" s="48" t="s">
        <v>1410</v>
      </c>
      <c r="B23" s="117" t="s">
        <v>302</v>
      </c>
      <c r="C23" s="48" t="s">
        <v>528</v>
      </c>
      <c r="D23" s="119">
        <v>2354</v>
      </c>
      <c r="E23" s="50"/>
      <c r="F23" s="48" t="s">
        <v>1324</v>
      </c>
      <c r="G23" s="48" t="s">
        <v>1324</v>
      </c>
    </row>
    <row r="24" spans="1:7" ht="15.75">
      <c r="A24" s="48" t="s">
        <v>1368</v>
      </c>
      <c r="B24" s="117" t="s">
        <v>303</v>
      </c>
      <c r="C24" s="48" t="s">
        <v>529</v>
      </c>
      <c r="D24" s="119">
        <v>792</v>
      </c>
      <c r="E24" s="50"/>
      <c r="F24" s="48" t="s">
        <v>1275</v>
      </c>
      <c r="G24" s="48" t="s">
        <v>1275</v>
      </c>
    </row>
    <row r="25" spans="1:7" ht="15.75">
      <c r="A25" s="48" t="s">
        <v>1369</v>
      </c>
      <c r="B25" s="117" t="s">
        <v>1777</v>
      </c>
      <c r="C25" s="48" t="s">
        <v>530</v>
      </c>
      <c r="D25" s="119">
        <v>2578</v>
      </c>
      <c r="E25" s="50"/>
      <c r="F25" s="48" t="s">
        <v>1324</v>
      </c>
      <c r="G25" s="48" t="s">
        <v>1324</v>
      </c>
    </row>
    <row r="26" spans="1:7" ht="15.75">
      <c r="A26" s="48" t="s">
        <v>1371</v>
      </c>
      <c r="B26" s="117" t="s">
        <v>304</v>
      </c>
      <c r="C26" s="48" t="s">
        <v>531</v>
      </c>
      <c r="D26" s="119">
        <v>1452</v>
      </c>
      <c r="E26" s="50"/>
      <c r="F26" s="48" t="s">
        <v>1324</v>
      </c>
      <c r="G26" s="48" t="s">
        <v>1324</v>
      </c>
    </row>
    <row r="27" spans="1:7" ht="15.75">
      <c r="A27" s="48" t="s">
        <v>1372</v>
      </c>
      <c r="B27" s="117" t="s">
        <v>1778</v>
      </c>
      <c r="C27" s="48" t="s">
        <v>532</v>
      </c>
      <c r="D27" s="119">
        <v>2171</v>
      </c>
      <c r="E27" s="50"/>
      <c r="F27" s="48" t="s">
        <v>1324</v>
      </c>
      <c r="G27" s="48" t="s">
        <v>1324</v>
      </c>
    </row>
    <row r="28" spans="1:7" ht="15.75">
      <c r="A28" s="48" t="s">
        <v>1374</v>
      </c>
      <c r="B28" s="117" t="s">
        <v>306</v>
      </c>
      <c r="C28" s="48" t="s">
        <v>533</v>
      </c>
      <c r="D28" s="119">
        <v>895</v>
      </c>
      <c r="E28" s="50"/>
      <c r="F28" s="48" t="s">
        <v>1275</v>
      </c>
      <c r="G28" s="48" t="s">
        <v>1275</v>
      </c>
    </row>
    <row r="29" spans="1:7" ht="15.75">
      <c r="A29" s="48" t="s">
        <v>1376</v>
      </c>
      <c r="B29" s="117" t="s">
        <v>1779</v>
      </c>
      <c r="C29" s="48" t="s">
        <v>534</v>
      </c>
      <c r="D29" s="119">
        <v>1014</v>
      </c>
      <c r="E29" s="50"/>
      <c r="F29" s="48" t="s">
        <v>1324</v>
      </c>
      <c r="G29" s="48" t="s">
        <v>1324</v>
      </c>
    </row>
    <row r="30" spans="1:7" ht="15.75">
      <c r="A30" s="48" t="s">
        <v>1411</v>
      </c>
      <c r="B30" s="117" t="s">
        <v>307</v>
      </c>
      <c r="C30" s="48" t="s">
        <v>535</v>
      </c>
      <c r="D30" s="119">
        <v>2197</v>
      </c>
      <c r="E30" s="50"/>
      <c r="F30" s="48" t="s">
        <v>1275</v>
      </c>
      <c r="G30" s="48" t="s">
        <v>1275</v>
      </c>
    </row>
    <row r="31" spans="1:7" ht="15.75">
      <c r="A31" s="48" t="s">
        <v>1378</v>
      </c>
      <c r="B31" s="117" t="s">
        <v>1780</v>
      </c>
      <c r="C31" s="48" t="s">
        <v>536</v>
      </c>
      <c r="D31" s="119">
        <v>4298</v>
      </c>
      <c r="E31" s="50"/>
      <c r="F31" s="48" t="s">
        <v>1324</v>
      </c>
      <c r="G31" s="48" t="s">
        <v>1324</v>
      </c>
    </row>
    <row r="32" spans="1:7" ht="15.75">
      <c r="A32" s="48" t="s">
        <v>1412</v>
      </c>
      <c r="B32" s="117" t="s">
        <v>1781</v>
      </c>
      <c r="C32" s="48" t="s">
        <v>537</v>
      </c>
      <c r="D32" s="119">
        <v>2872</v>
      </c>
      <c r="E32" s="50"/>
      <c r="F32" s="48" t="s">
        <v>1324</v>
      </c>
      <c r="G32" s="48" t="s">
        <v>1324</v>
      </c>
    </row>
    <row r="33" spans="1:7" ht="15.75">
      <c r="A33" s="48" t="s">
        <v>1413</v>
      </c>
      <c r="B33" s="117" t="s">
        <v>1782</v>
      </c>
      <c r="C33" s="48" t="s">
        <v>538</v>
      </c>
      <c r="D33" s="119">
        <v>3513</v>
      </c>
      <c r="E33" s="50"/>
      <c r="F33" s="48" t="s">
        <v>1324</v>
      </c>
      <c r="G33" s="48" t="s">
        <v>1324</v>
      </c>
    </row>
    <row r="34" spans="1:7" ht="15.75">
      <c r="A34" s="48" t="s">
        <v>1414</v>
      </c>
      <c r="B34" s="48" t="s">
        <v>308</v>
      </c>
      <c r="C34" s="48" t="s">
        <v>539</v>
      </c>
      <c r="D34" s="119">
        <v>900</v>
      </c>
      <c r="E34" s="50"/>
      <c r="F34" s="48" t="s">
        <v>1324</v>
      </c>
      <c r="G34" s="48" t="s">
        <v>1324</v>
      </c>
    </row>
    <row r="35" spans="1:7" ht="15.75">
      <c r="A35" s="48" t="s">
        <v>1415</v>
      </c>
      <c r="B35" s="117" t="s">
        <v>309</v>
      </c>
      <c r="C35" s="48" t="s">
        <v>540</v>
      </c>
      <c r="D35" s="119">
        <v>863</v>
      </c>
      <c r="E35" s="50"/>
      <c r="F35" s="48" t="s">
        <v>1324</v>
      </c>
      <c r="G35" s="48" t="s">
        <v>1324</v>
      </c>
    </row>
    <row r="36" spans="1:7" ht="15.75">
      <c r="A36" s="48" t="s">
        <v>1417</v>
      </c>
      <c r="B36" s="117" t="s">
        <v>310</v>
      </c>
      <c r="C36" s="48" t="s">
        <v>541</v>
      </c>
      <c r="D36" s="119">
        <v>3936</v>
      </c>
      <c r="E36" s="50"/>
      <c r="F36" s="48" t="s">
        <v>1324</v>
      </c>
      <c r="G36" s="48" t="s">
        <v>1324</v>
      </c>
    </row>
    <row r="37" spans="1:7" ht="15.75">
      <c r="A37" s="48" t="s">
        <v>1380</v>
      </c>
      <c r="B37" s="117" t="s">
        <v>311</v>
      </c>
      <c r="C37" s="48" t="s">
        <v>542</v>
      </c>
      <c r="D37" s="119">
        <v>4052</v>
      </c>
      <c r="E37" s="50"/>
      <c r="F37" s="48" t="s">
        <v>1275</v>
      </c>
      <c r="G37" s="48" t="s">
        <v>1275</v>
      </c>
    </row>
    <row r="38" spans="1:7" ht="15.75">
      <c r="A38" s="48" t="s">
        <v>1382</v>
      </c>
      <c r="B38" s="117" t="s">
        <v>1783</v>
      </c>
      <c r="C38" s="48" t="s">
        <v>543</v>
      </c>
      <c r="D38" s="119">
        <v>2323</v>
      </c>
      <c r="E38" s="50"/>
      <c r="F38" s="48" t="s">
        <v>1324</v>
      </c>
      <c r="G38" s="48" t="s">
        <v>1324</v>
      </c>
    </row>
    <row r="39" spans="1:7" ht="15.75">
      <c r="A39" s="48" t="s">
        <v>1384</v>
      </c>
      <c r="B39" s="117" t="s">
        <v>1385</v>
      </c>
      <c r="C39" s="48" t="s">
        <v>544</v>
      </c>
      <c r="D39" s="119">
        <v>1940</v>
      </c>
      <c r="E39" s="50"/>
      <c r="F39" s="48" t="s">
        <v>1324</v>
      </c>
      <c r="G39" s="48" t="s">
        <v>1324</v>
      </c>
    </row>
    <row r="40" spans="1:7" ht="15.75">
      <c r="A40" s="48" t="s">
        <v>1386</v>
      </c>
      <c r="B40" s="117" t="s">
        <v>1784</v>
      </c>
      <c r="C40" s="48" t="s">
        <v>545</v>
      </c>
      <c r="D40" s="119">
        <v>4850</v>
      </c>
      <c r="E40" s="50"/>
      <c r="F40" s="48" t="s">
        <v>1275</v>
      </c>
      <c r="G40" s="48" t="s">
        <v>1275</v>
      </c>
    </row>
    <row r="41" spans="1:7" ht="15.75">
      <c r="A41" s="48" t="s">
        <v>1431</v>
      </c>
      <c r="B41" s="117" t="s">
        <v>1785</v>
      </c>
      <c r="C41" s="48" t="s">
        <v>546</v>
      </c>
      <c r="D41" s="119">
        <v>4745</v>
      </c>
      <c r="E41" s="50"/>
      <c r="F41" s="48" t="s">
        <v>1275</v>
      </c>
      <c r="G41" s="48" t="s">
        <v>1275</v>
      </c>
    </row>
    <row r="42" spans="1:7" ht="15.75">
      <c r="A42" s="48" t="s">
        <v>1432</v>
      </c>
      <c r="B42" s="117" t="s">
        <v>1786</v>
      </c>
      <c r="C42" s="48" t="s">
        <v>547</v>
      </c>
      <c r="D42" s="119">
        <v>1527</v>
      </c>
      <c r="E42" s="50"/>
      <c r="F42" s="48" t="s">
        <v>1324</v>
      </c>
      <c r="G42" s="48" t="s">
        <v>1324</v>
      </c>
    </row>
    <row r="43" spans="1:7" ht="15.75">
      <c r="A43" s="48" t="s">
        <v>1387</v>
      </c>
      <c r="B43" s="117" t="s">
        <v>103</v>
      </c>
      <c r="C43" s="48" t="s">
        <v>548</v>
      </c>
      <c r="D43" s="119">
        <v>3557</v>
      </c>
      <c r="E43" s="50"/>
      <c r="F43" s="48" t="s">
        <v>1275</v>
      </c>
      <c r="G43" s="48" t="s">
        <v>1275</v>
      </c>
    </row>
    <row r="44" spans="1:7" ht="15.75">
      <c r="A44" s="48" t="s">
        <v>1433</v>
      </c>
      <c r="B44" s="117" t="s">
        <v>312</v>
      </c>
      <c r="C44" s="48" t="s">
        <v>549</v>
      </c>
      <c r="D44" s="119">
        <v>1885</v>
      </c>
      <c r="E44" s="50"/>
      <c r="F44" s="48" t="s">
        <v>1324</v>
      </c>
      <c r="G44" s="48" t="s">
        <v>1324</v>
      </c>
    </row>
    <row r="45" spans="1:7" ht="15.75">
      <c r="A45" s="48" t="s">
        <v>1434</v>
      </c>
      <c r="B45" s="117" t="s">
        <v>1787</v>
      </c>
      <c r="C45" s="48" t="s">
        <v>550</v>
      </c>
      <c r="D45" s="119">
        <v>1016</v>
      </c>
      <c r="E45" s="50"/>
      <c r="F45" s="48" t="s">
        <v>1324</v>
      </c>
      <c r="G45" s="48" t="s">
        <v>1324</v>
      </c>
    </row>
    <row r="46" spans="1:7" ht="15.75">
      <c r="A46" s="48" t="s">
        <v>1435</v>
      </c>
      <c r="B46" s="117" t="s">
        <v>313</v>
      </c>
      <c r="C46" s="48" t="s">
        <v>551</v>
      </c>
      <c r="D46" s="119">
        <v>2065</v>
      </c>
      <c r="E46" s="50"/>
      <c r="F46" s="48" t="s">
        <v>1324</v>
      </c>
      <c r="G46" s="48" t="s">
        <v>1324</v>
      </c>
    </row>
    <row r="48" spans="1:6" ht="15.75">
      <c r="A48" s="48" t="s">
        <v>1275</v>
      </c>
      <c r="D48" s="49">
        <f>D5+D8+SUM(D10:D12)+SUM(D17:D19)+D22+D24+D28+D30+D37+D40+D41+D43</f>
        <v>48346</v>
      </c>
      <c r="E48" s="50"/>
      <c r="F48" s="48" t="s">
        <v>1541</v>
      </c>
    </row>
    <row r="49" spans="1:6" ht="15.75">
      <c r="A49" s="48" t="s">
        <v>1324</v>
      </c>
      <c r="D49" s="49">
        <f>D6+D7+D9+SUM(D13:D16)+D20+D21+D23+SUM(D25:D27)+D29+SUM(D31:D36)+D38+D39+D42+SUM(D44:D46)</f>
        <v>54691</v>
      </c>
      <c r="E49" s="50"/>
      <c r="F49" s="48" t="s">
        <v>1541</v>
      </c>
    </row>
    <row r="50" spans="1:6" ht="15.75">
      <c r="A50" s="48" t="s">
        <v>1275</v>
      </c>
      <c r="D50" s="49">
        <f>D5+D8+SUM(D10:D12)+SUM(D17:D19)+D22+D24+D28+D30+D37+D40+D41+D43</f>
        <v>48346</v>
      </c>
      <c r="F50" s="40" t="s">
        <v>1542</v>
      </c>
    </row>
    <row r="51" spans="1:6" ht="15.75">
      <c r="A51" s="48" t="s">
        <v>1324</v>
      </c>
      <c r="D51" s="49">
        <f>D6+D7+D9+SUM(D13:D16)+D20+D21+D23+SUM(D25:D27)+D29+SUM(D31:D36)+D38+D39+D42+SUM(D44:D46)</f>
        <v>54691</v>
      </c>
      <c r="F51" s="40" t="s">
        <v>1542</v>
      </c>
    </row>
    <row r="53" ht="15.75">
      <c r="A53" s="90" t="s">
        <v>1759</v>
      </c>
    </row>
    <row r="54" ht="15.75">
      <c r="A54" s="90" t="s">
        <v>1760</v>
      </c>
    </row>
    <row r="55" ht="15.75">
      <c r="A55" s="90" t="s">
        <v>1761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5" sqref="D5:D24"/>
    </sheetView>
  </sheetViews>
  <sheetFormatPr defaultColWidth="8.796875" defaultRowHeight="15"/>
  <cols>
    <col min="1" max="1" width="2.296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4.09765625" style="40" customWidth="1"/>
    <col min="7" max="7" width="13.69921875" style="40" bestFit="1" customWidth="1"/>
    <col min="8" max="16384" width="8.8984375" style="40" customWidth="1"/>
  </cols>
  <sheetData>
    <row r="1" s="51" customFormat="1" ht="15.75">
      <c r="A1" s="52" t="s">
        <v>1788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7" s="5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6" ht="15.75">
      <c r="D4" s="49">
        <f>SUM(D5:D24)</f>
        <v>100931</v>
      </c>
      <c r="E4" s="50"/>
      <c r="F4" s="48" t="s">
        <v>1389</v>
      </c>
    </row>
    <row r="5" spans="1:7" ht="15.75">
      <c r="A5" s="48" t="s">
        <v>1357</v>
      </c>
      <c r="B5" s="48" t="s">
        <v>84</v>
      </c>
      <c r="C5" s="48" t="s">
        <v>490</v>
      </c>
      <c r="D5" s="120">
        <v>6368</v>
      </c>
      <c r="E5" s="50"/>
      <c r="F5" s="48" t="s">
        <v>1328</v>
      </c>
      <c r="G5" s="48" t="s">
        <v>1328</v>
      </c>
    </row>
    <row r="6" spans="1:7" ht="15.75">
      <c r="A6" s="48" t="s">
        <v>1392</v>
      </c>
      <c r="B6" s="48" t="s">
        <v>85</v>
      </c>
      <c r="C6" s="48" t="s">
        <v>491</v>
      </c>
      <c r="D6" s="120">
        <v>5427</v>
      </c>
      <c r="E6" s="50"/>
      <c r="F6" s="48" t="s">
        <v>1326</v>
      </c>
      <c r="G6" s="48" t="s">
        <v>1326</v>
      </c>
    </row>
    <row r="7" spans="1:7" ht="15.75">
      <c r="A7" s="48" t="s">
        <v>1394</v>
      </c>
      <c r="B7" s="48" t="s">
        <v>86</v>
      </c>
      <c r="C7" s="48" t="s">
        <v>492</v>
      </c>
      <c r="D7" s="120">
        <v>5353</v>
      </c>
      <c r="E7" s="50"/>
      <c r="F7" s="48" t="s">
        <v>1326</v>
      </c>
      <c r="G7" s="48" t="s">
        <v>1326</v>
      </c>
    </row>
    <row r="8" spans="1:7" ht="15.75">
      <c r="A8" s="48" t="s">
        <v>1395</v>
      </c>
      <c r="B8" s="48" t="s">
        <v>1501</v>
      </c>
      <c r="C8" s="48" t="s">
        <v>493</v>
      </c>
      <c r="D8" s="120">
        <v>5275</v>
      </c>
      <c r="E8" s="50"/>
      <c r="F8" s="48" t="s">
        <v>1328</v>
      </c>
      <c r="G8" s="48" t="s">
        <v>1328</v>
      </c>
    </row>
    <row r="9" spans="1:7" ht="15.75">
      <c r="A9" s="48" t="s">
        <v>1396</v>
      </c>
      <c r="B9" s="48" t="s">
        <v>1791</v>
      </c>
      <c r="C9" s="48" t="s">
        <v>494</v>
      </c>
      <c r="D9" s="120">
        <v>6214</v>
      </c>
      <c r="E9" s="50"/>
      <c r="F9" s="48" t="s">
        <v>1328</v>
      </c>
      <c r="G9" s="48" t="s">
        <v>1328</v>
      </c>
    </row>
    <row r="10" spans="1:7" ht="15.75">
      <c r="A10" s="48" t="s">
        <v>1397</v>
      </c>
      <c r="B10" s="48" t="s">
        <v>1792</v>
      </c>
      <c r="C10" s="48" t="s">
        <v>495</v>
      </c>
      <c r="D10" s="120">
        <v>6084</v>
      </c>
      <c r="E10" s="50"/>
      <c r="F10" s="48" t="s">
        <v>1328</v>
      </c>
      <c r="G10" s="48" t="s">
        <v>1328</v>
      </c>
    </row>
    <row r="11" spans="1:7" ht="15.75">
      <c r="A11" s="48" t="s">
        <v>1359</v>
      </c>
      <c r="B11" s="48" t="s">
        <v>1793</v>
      </c>
      <c r="C11" s="48" t="s">
        <v>496</v>
      </c>
      <c r="D11" s="120">
        <v>4723</v>
      </c>
      <c r="E11" s="50"/>
      <c r="F11" s="48" t="s">
        <v>1328</v>
      </c>
      <c r="G11" s="48" t="s">
        <v>1328</v>
      </c>
    </row>
    <row r="12" spans="1:7" ht="15.75">
      <c r="A12" s="48" t="s">
        <v>1398</v>
      </c>
      <c r="B12" s="48" t="s">
        <v>88</v>
      </c>
      <c r="C12" s="48" t="s">
        <v>497</v>
      </c>
      <c r="D12" s="120">
        <v>3620</v>
      </c>
      <c r="E12" s="50"/>
      <c r="F12" s="48" t="s">
        <v>1326</v>
      </c>
      <c r="G12" s="48" t="s">
        <v>1326</v>
      </c>
    </row>
    <row r="13" spans="1:7" ht="15.75">
      <c r="A13" s="48" t="s">
        <v>1399</v>
      </c>
      <c r="B13" s="48" t="s">
        <v>1201</v>
      </c>
      <c r="C13" s="48" t="s">
        <v>498</v>
      </c>
      <c r="D13" s="120">
        <v>7897</v>
      </c>
      <c r="E13" s="50"/>
      <c r="F13" s="48" t="s">
        <v>1326</v>
      </c>
      <c r="G13" s="48" t="s">
        <v>1326</v>
      </c>
    </row>
    <row r="14" spans="1:7" ht="15.75">
      <c r="A14" s="48" t="s">
        <v>1400</v>
      </c>
      <c r="B14" s="48" t="s">
        <v>1794</v>
      </c>
      <c r="C14" s="48" t="s">
        <v>499</v>
      </c>
      <c r="D14" s="120">
        <v>2645</v>
      </c>
      <c r="E14" s="50"/>
      <c r="F14" s="48" t="s">
        <v>1326</v>
      </c>
      <c r="G14" s="48" t="s">
        <v>1326</v>
      </c>
    </row>
    <row r="15" spans="1:7" ht="15.75">
      <c r="A15" s="48" t="s">
        <v>1402</v>
      </c>
      <c r="B15" s="48" t="s">
        <v>89</v>
      </c>
      <c r="C15" s="48" t="s">
        <v>500</v>
      </c>
      <c r="D15" s="120">
        <v>5939</v>
      </c>
      <c r="E15" s="50"/>
      <c r="F15" s="48" t="s">
        <v>1328</v>
      </c>
      <c r="G15" s="48" t="s">
        <v>1328</v>
      </c>
    </row>
    <row r="16" spans="1:7" ht="15.75">
      <c r="A16" s="48" t="s">
        <v>1361</v>
      </c>
      <c r="B16" s="48" t="s">
        <v>1795</v>
      </c>
      <c r="C16" s="48" t="s">
        <v>501</v>
      </c>
      <c r="D16" s="120">
        <v>4554</v>
      </c>
      <c r="E16" s="50"/>
      <c r="F16" s="48" t="s">
        <v>1328</v>
      </c>
      <c r="G16" s="48" t="s">
        <v>1328</v>
      </c>
    </row>
    <row r="17" spans="1:7" ht="15.75">
      <c r="A17" s="48" t="s">
        <v>1405</v>
      </c>
      <c r="B17" s="48" t="s">
        <v>1796</v>
      </c>
      <c r="C17" s="48" t="s">
        <v>502</v>
      </c>
      <c r="D17" s="120">
        <v>4067</v>
      </c>
      <c r="E17" s="50"/>
      <c r="F17" s="48" t="s">
        <v>1328</v>
      </c>
      <c r="G17" s="48" t="s">
        <v>1328</v>
      </c>
    </row>
    <row r="18" spans="1:7" ht="15.75">
      <c r="A18" s="48" t="s">
        <v>1362</v>
      </c>
      <c r="B18" s="48" t="s">
        <v>90</v>
      </c>
      <c r="C18" s="48" t="s">
        <v>503</v>
      </c>
      <c r="D18" s="120">
        <v>5732</v>
      </c>
      <c r="E18" s="50"/>
      <c r="F18" s="48" t="s">
        <v>1326</v>
      </c>
      <c r="G18" s="48" t="s">
        <v>1326</v>
      </c>
    </row>
    <row r="19" spans="1:7" ht="15.75">
      <c r="A19" s="48" t="s">
        <v>1407</v>
      </c>
      <c r="B19" s="48" t="s">
        <v>1797</v>
      </c>
      <c r="C19" s="48" t="s">
        <v>504</v>
      </c>
      <c r="D19" s="120">
        <v>7743</v>
      </c>
      <c r="E19" s="50"/>
      <c r="F19" s="48" t="s">
        <v>1328</v>
      </c>
      <c r="G19" s="48" t="s">
        <v>1328</v>
      </c>
    </row>
    <row r="20" spans="1:7" ht="15.75">
      <c r="A20" s="48" t="s">
        <v>1364</v>
      </c>
      <c r="B20" s="48" t="s">
        <v>1798</v>
      </c>
      <c r="C20" s="48" t="s">
        <v>505</v>
      </c>
      <c r="D20" s="120">
        <v>5876</v>
      </c>
      <c r="E20" s="50"/>
      <c r="F20" s="48" t="s">
        <v>1326</v>
      </c>
      <c r="G20" s="48" t="s">
        <v>1326</v>
      </c>
    </row>
    <row r="21" spans="1:7" ht="15.75">
      <c r="A21" s="48" t="s">
        <v>1366</v>
      </c>
      <c r="B21" s="48" t="s">
        <v>91</v>
      </c>
      <c r="C21" s="48" t="s">
        <v>506</v>
      </c>
      <c r="D21" s="120">
        <v>3548</v>
      </c>
      <c r="E21" s="50"/>
      <c r="F21" s="48" t="s">
        <v>1328</v>
      </c>
      <c r="G21" s="48" t="s">
        <v>1328</v>
      </c>
    </row>
    <row r="22" spans="1:7" ht="15.75">
      <c r="A22" s="48" t="s">
        <v>1409</v>
      </c>
      <c r="B22" s="48" t="s">
        <v>92</v>
      </c>
      <c r="C22" s="48" t="s">
        <v>507</v>
      </c>
      <c r="D22" s="120">
        <v>2794</v>
      </c>
      <c r="E22" s="50"/>
      <c r="F22" s="48" t="s">
        <v>1328</v>
      </c>
      <c r="G22" s="48" t="s">
        <v>1328</v>
      </c>
    </row>
    <row r="23" spans="1:7" ht="15.75">
      <c r="A23" s="48" t="s">
        <v>1410</v>
      </c>
      <c r="B23" s="48" t="s">
        <v>1799</v>
      </c>
      <c r="C23" s="48" t="s">
        <v>508</v>
      </c>
      <c r="D23" s="120">
        <v>2792</v>
      </c>
      <c r="E23" s="50"/>
      <c r="F23" s="48" t="s">
        <v>1328</v>
      </c>
      <c r="G23" s="48" t="s">
        <v>1328</v>
      </c>
    </row>
    <row r="24" spans="1:7" ht="15.75">
      <c r="A24" s="48" t="s">
        <v>1368</v>
      </c>
      <c r="B24" s="48" t="s">
        <v>93</v>
      </c>
      <c r="C24" s="48" t="s">
        <v>509</v>
      </c>
      <c r="D24" s="120">
        <v>4280</v>
      </c>
      <c r="E24" s="50"/>
      <c r="F24" s="48" t="s">
        <v>1326</v>
      </c>
      <c r="G24" s="48" t="s">
        <v>1326</v>
      </c>
    </row>
    <row r="26" spans="1:6" ht="15.75">
      <c r="A26" s="48" t="s">
        <v>83</v>
      </c>
      <c r="D26" s="49">
        <f>D6+D7+SUM(D12:D14)+D18+D20+D24</f>
        <v>40830</v>
      </c>
      <c r="E26" s="50"/>
      <c r="F26" s="48" t="s">
        <v>1541</v>
      </c>
    </row>
    <row r="27" spans="1:6" ht="15.75">
      <c r="A27" s="48" t="s">
        <v>1328</v>
      </c>
      <c r="D27" s="49">
        <f>D5+SUM(D8:D11)+SUM(D15:D17)+D19+SUM(D21:D23)</f>
        <v>60101</v>
      </c>
      <c r="E27" s="50"/>
      <c r="F27" s="48" t="s">
        <v>1541</v>
      </c>
    </row>
    <row r="28" spans="1:6" ht="15.75">
      <c r="A28" s="48" t="s">
        <v>83</v>
      </c>
      <c r="D28" s="49">
        <f>D6+D7+SUM(D12:D14)+D18+D20+D24</f>
        <v>40830</v>
      </c>
      <c r="F28" s="40" t="s">
        <v>1542</v>
      </c>
    </row>
    <row r="29" spans="1:6" ht="15.75">
      <c r="A29" s="48" t="s">
        <v>1328</v>
      </c>
      <c r="D29" s="49">
        <f>D5+SUM(D8:D11)+SUM(D15:D17)+D19+SUM(D21:D23)</f>
        <v>60101</v>
      </c>
      <c r="F29" s="40" t="s">
        <v>1542</v>
      </c>
    </row>
    <row r="31" ht="15.75">
      <c r="A31" s="90" t="s">
        <v>1789</v>
      </c>
    </row>
    <row r="32" ht="15.75">
      <c r="A32" s="90" t="s">
        <v>1790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K56" sqref="K56"/>
    </sheetView>
  </sheetViews>
  <sheetFormatPr defaultColWidth="8.796875" defaultRowHeight="15"/>
  <cols>
    <col min="1" max="1" width="2.8984375" style="40" customWidth="1"/>
    <col min="2" max="2" width="21.19921875" style="40" bestFit="1" customWidth="1"/>
    <col min="3" max="3" width="13.69921875" style="40" customWidth="1"/>
    <col min="4" max="4" width="20.59765625" style="40" bestFit="1" customWidth="1"/>
    <col min="5" max="5" width="8.8984375" style="40" customWidth="1"/>
    <col min="6" max="7" width="35.19921875" style="40" bestFit="1" customWidth="1"/>
    <col min="8" max="16384" width="8.8984375" style="40" customWidth="1"/>
  </cols>
  <sheetData>
    <row r="1" s="69" customFormat="1" ht="15.75">
      <c r="A1" s="68" t="s">
        <v>1802</v>
      </c>
    </row>
    <row r="2" spans="2:7" s="69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  <c r="G2" s="51"/>
    </row>
    <row r="3" spans="2:7" s="69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6" s="63" customFormat="1" ht="15.75">
      <c r="D4" s="65">
        <f>SUM(D5:D31)+SUM(D34:D66)</f>
        <v>87062</v>
      </c>
      <c r="E4" s="66"/>
      <c r="F4" s="64" t="s">
        <v>1389</v>
      </c>
    </row>
    <row r="5" spans="1:7" s="63" customFormat="1" ht="15.75">
      <c r="A5" s="67">
        <v>1</v>
      </c>
      <c r="B5" s="64" t="s">
        <v>26</v>
      </c>
      <c r="C5" s="64" t="s">
        <v>837</v>
      </c>
      <c r="D5" s="121">
        <v>909</v>
      </c>
      <c r="E5" s="66"/>
      <c r="F5" s="64" t="s">
        <v>1298</v>
      </c>
      <c r="G5" s="64" t="s">
        <v>1298</v>
      </c>
    </row>
    <row r="6" spans="1:7" s="63" customFormat="1" ht="15.75">
      <c r="A6" s="67">
        <v>2</v>
      </c>
      <c r="B6" s="64" t="s">
        <v>27</v>
      </c>
      <c r="C6" s="64" t="s">
        <v>838</v>
      </c>
      <c r="D6" s="121">
        <v>1401</v>
      </c>
      <c r="E6" s="66"/>
      <c r="F6" s="64" t="s">
        <v>1335</v>
      </c>
      <c r="G6" s="64" t="s">
        <v>1335</v>
      </c>
    </row>
    <row r="7" spans="1:7" s="63" customFormat="1" ht="15.75">
      <c r="A7" s="67">
        <v>3</v>
      </c>
      <c r="B7" s="64" t="s">
        <v>28</v>
      </c>
      <c r="C7" s="64" t="s">
        <v>840</v>
      </c>
      <c r="D7" s="121">
        <v>1992</v>
      </c>
      <c r="E7" s="66"/>
      <c r="F7" s="64" t="s">
        <v>1335</v>
      </c>
      <c r="G7" s="64" t="s">
        <v>1335</v>
      </c>
    </row>
    <row r="8" spans="1:7" s="63" customFormat="1" ht="15.75">
      <c r="A8" s="67">
        <v>4</v>
      </c>
      <c r="B8" s="64" t="s">
        <v>1803</v>
      </c>
      <c r="C8" s="64" t="s">
        <v>841</v>
      </c>
      <c r="D8" s="121">
        <v>1106</v>
      </c>
      <c r="E8" s="66"/>
      <c r="F8" s="64" t="s">
        <v>1298</v>
      </c>
      <c r="G8" s="64" t="s">
        <v>1298</v>
      </c>
    </row>
    <row r="9" spans="1:7" s="63" customFormat="1" ht="15.75">
      <c r="A9" s="67">
        <v>5</v>
      </c>
      <c r="B9" s="64" t="s">
        <v>29</v>
      </c>
      <c r="C9" s="64" t="s">
        <v>842</v>
      </c>
      <c r="D9" s="121">
        <v>1396</v>
      </c>
      <c r="E9" s="66"/>
      <c r="F9" s="64" t="s">
        <v>1335</v>
      </c>
      <c r="G9" s="64" t="s">
        <v>1335</v>
      </c>
    </row>
    <row r="10" spans="1:7" s="63" customFormat="1" ht="15.75">
      <c r="A10" s="67">
        <v>6</v>
      </c>
      <c r="B10" s="64" t="s">
        <v>30</v>
      </c>
      <c r="C10" s="64" t="s">
        <v>843</v>
      </c>
      <c r="D10" s="121">
        <v>1105</v>
      </c>
      <c r="E10" s="66"/>
      <c r="F10" s="64" t="s">
        <v>1335</v>
      </c>
      <c r="G10" s="64" t="s">
        <v>1335</v>
      </c>
    </row>
    <row r="11" spans="1:7" s="63" customFormat="1" ht="15.75">
      <c r="A11" s="67">
        <v>7</v>
      </c>
      <c r="B11" s="64" t="s">
        <v>31</v>
      </c>
      <c r="C11" s="64" t="s">
        <v>844</v>
      </c>
      <c r="D11" s="121">
        <v>1918</v>
      </c>
      <c r="E11" s="66"/>
      <c r="F11" s="64" t="s">
        <v>1335</v>
      </c>
      <c r="G11" s="64" t="s">
        <v>1335</v>
      </c>
    </row>
    <row r="12" spans="1:7" s="63" customFormat="1" ht="15.75">
      <c r="A12" s="67">
        <v>8</v>
      </c>
      <c r="B12" s="64" t="s">
        <v>32</v>
      </c>
      <c r="C12" s="64" t="s">
        <v>845</v>
      </c>
      <c r="D12" s="121">
        <v>1210</v>
      </c>
      <c r="E12" s="66"/>
      <c r="F12" s="64" t="s">
        <v>1335</v>
      </c>
      <c r="G12" s="64" t="s">
        <v>1335</v>
      </c>
    </row>
    <row r="13" spans="1:7" s="63" customFormat="1" ht="15.75">
      <c r="A13" s="67">
        <v>9</v>
      </c>
      <c r="B13" s="64" t="s">
        <v>33</v>
      </c>
      <c r="C13" s="64" t="s">
        <v>846</v>
      </c>
      <c r="D13" s="121">
        <v>1816</v>
      </c>
      <c r="E13" s="66"/>
      <c r="F13" s="64" t="s">
        <v>1298</v>
      </c>
      <c r="G13" s="64" t="s">
        <v>1298</v>
      </c>
    </row>
    <row r="14" spans="1:7" s="63" customFormat="1" ht="15.75">
      <c r="A14" s="67">
        <v>10</v>
      </c>
      <c r="B14" s="64" t="s">
        <v>1804</v>
      </c>
      <c r="C14" s="64" t="s">
        <v>847</v>
      </c>
      <c r="D14" s="121">
        <v>1399</v>
      </c>
      <c r="E14" s="66"/>
      <c r="F14" s="64" t="s">
        <v>1335</v>
      </c>
      <c r="G14" s="64" t="s">
        <v>1335</v>
      </c>
    </row>
    <row r="15" spans="1:7" s="63" customFormat="1" ht="15.75">
      <c r="A15" s="67">
        <v>11</v>
      </c>
      <c r="B15" s="64" t="s">
        <v>1805</v>
      </c>
      <c r="C15" s="64" t="s">
        <v>848</v>
      </c>
      <c r="D15" s="121">
        <v>1094</v>
      </c>
      <c r="E15" s="66"/>
      <c r="F15" s="64" t="s">
        <v>1335</v>
      </c>
      <c r="G15" s="64" t="s">
        <v>1335</v>
      </c>
    </row>
    <row r="16" spans="1:7" s="63" customFormat="1" ht="15.75">
      <c r="A16" s="67">
        <v>12</v>
      </c>
      <c r="B16" s="64" t="s">
        <v>1806</v>
      </c>
      <c r="C16" s="64" t="s">
        <v>849</v>
      </c>
      <c r="D16" s="121">
        <v>1335</v>
      </c>
      <c r="E16" s="66"/>
      <c r="F16" s="64" t="s">
        <v>1335</v>
      </c>
      <c r="G16" s="64" t="s">
        <v>1335</v>
      </c>
    </row>
    <row r="17" spans="1:7" s="63" customFormat="1" ht="15.75">
      <c r="A17" s="67">
        <v>13</v>
      </c>
      <c r="B17" s="64" t="s">
        <v>1807</v>
      </c>
      <c r="C17" s="64" t="s">
        <v>850</v>
      </c>
      <c r="D17" s="121">
        <v>1466</v>
      </c>
      <c r="E17" s="66"/>
      <c r="F17" s="64" t="s">
        <v>1335</v>
      </c>
      <c r="G17" s="64" t="s">
        <v>1335</v>
      </c>
    </row>
    <row r="18" spans="1:7" s="63" customFormat="1" ht="15.75">
      <c r="A18" s="67">
        <v>14</v>
      </c>
      <c r="B18" s="64" t="s">
        <v>1808</v>
      </c>
      <c r="C18" s="64" t="s">
        <v>851</v>
      </c>
      <c r="D18" s="121">
        <v>1539</v>
      </c>
      <c r="E18" s="66"/>
      <c r="F18" s="64" t="s">
        <v>1335</v>
      </c>
      <c r="G18" s="64" t="s">
        <v>1335</v>
      </c>
    </row>
    <row r="19" spans="1:7" s="63" customFormat="1" ht="15.75">
      <c r="A19" s="67">
        <v>15</v>
      </c>
      <c r="B19" s="64" t="s">
        <v>1809</v>
      </c>
      <c r="C19" s="64" t="s">
        <v>852</v>
      </c>
      <c r="D19" s="121">
        <v>1642</v>
      </c>
      <c r="E19" s="66"/>
      <c r="F19" s="64" t="s">
        <v>1335</v>
      </c>
      <c r="G19" s="64" t="s">
        <v>1335</v>
      </c>
    </row>
    <row r="20" spans="1:7" s="63" customFormat="1" ht="15.75">
      <c r="A20" s="67">
        <v>16</v>
      </c>
      <c r="B20" s="64" t="s">
        <v>1810</v>
      </c>
      <c r="C20" s="64" t="s">
        <v>853</v>
      </c>
      <c r="D20" s="121">
        <v>1467</v>
      </c>
      <c r="E20" s="66"/>
      <c r="F20" s="64" t="s">
        <v>1335</v>
      </c>
      <c r="G20" s="64" t="s">
        <v>1335</v>
      </c>
    </row>
    <row r="21" spans="1:7" s="63" customFormat="1" ht="15.75">
      <c r="A21" s="67">
        <v>17</v>
      </c>
      <c r="B21" s="64" t="s">
        <v>1811</v>
      </c>
      <c r="C21" s="64" t="s">
        <v>854</v>
      </c>
      <c r="D21" s="121">
        <v>1731</v>
      </c>
      <c r="E21" s="66"/>
      <c r="F21" s="64" t="s">
        <v>1335</v>
      </c>
      <c r="G21" s="64" t="s">
        <v>1335</v>
      </c>
    </row>
    <row r="22" spans="1:7" s="63" customFormat="1" ht="15.75">
      <c r="A22" s="67">
        <v>18</v>
      </c>
      <c r="B22" s="64" t="s">
        <v>365</v>
      </c>
      <c r="C22" s="64" t="s">
        <v>855</v>
      </c>
      <c r="D22" s="121">
        <v>1346</v>
      </c>
      <c r="E22" s="66"/>
      <c r="F22" s="64" t="s">
        <v>1298</v>
      </c>
      <c r="G22" s="64" t="s">
        <v>1298</v>
      </c>
    </row>
    <row r="23" spans="1:7" s="63" customFormat="1" ht="15.75">
      <c r="A23" s="67">
        <v>19</v>
      </c>
      <c r="B23" s="64" t="s">
        <v>35</v>
      </c>
      <c r="C23" s="64" t="s">
        <v>856</v>
      </c>
      <c r="D23" s="121">
        <v>1867</v>
      </c>
      <c r="E23" s="66"/>
      <c r="F23" s="64" t="s">
        <v>1335</v>
      </c>
      <c r="G23" s="64" t="s">
        <v>1335</v>
      </c>
    </row>
    <row r="24" spans="1:7" s="63" customFormat="1" ht="15.75">
      <c r="A24" s="67">
        <v>20</v>
      </c>
      <c r="B24" s="64" t="s">
        <v>1812</v>
      </c>
      <c r="C24" s="64" t="s">
        <v>857</v>
      </c>
      <c r="D24" s="121">
        <v>1563</v>
      </c>
      <c r="E24" s="66"/>
      <c r="F24" s="64" t="s">
        <v>1298</v>
      </c>
      <c r="G24" s="64" t="s">
        <v>1298</v>
      </c>
    </row>
    <row r="25" spans="1:7" s="63" customFormat="1" ht="15.75">
      <c r="A25" s="67">
        <v>21</v>
      </c>
      <c r="B25" s="64" t="s">
        <v>1813</v>
      </c>
      <c r="C25" s="64" t="s">
        <v>858</v>
      </c>
      <c r="D25" s="121">
        <v>1211</v>
      </c>
      <c r="E25" s="66"/>
      <c r="F25" s="64" t="s">
        <v>1298</v>
      </c>
      <c r="G25" s="64" t="s">
        <v>1298</v>
      </c>
    </row>
    <row r="26" spans="1:7" s="63" customFormat="1" ht="15.75">
      <c r="A26" s="67">
        <v>22</v>
      </c>
      <c r="B26" s="64" t="s">
        <v>36</v>
      </c>
      <c r="C26" s="64" t="s">
        <v>859</v>
      </c>
      <c r="D26" s="121">
        <v>1318</v>
      </c>
      <c r="E26" s="66"/>
      <c r="F26" s="64" t="s">
        <v>1298</v>
      </c>
      <c r="G26" s="64" t="s">
        <v>1298</v>
      </c>
    </row>
    <row r="27" spans="1:7" s="63" customFormat="1" ht="15.75">
      <c r="A27" s="67">
        <v>23</v>
      </c>
      <c r="B27" s="64" t="s">
        <v>1814</v>
      </c>
      <c r="C27" s="64" t="s">
        <v>860</v>
      </c>
      <c r="D27" s="121">
        <v>1706</v>
      </c>
      <c r="E27" s="66"/>
      <c r="F27" s="64" t="s">
        <v>1335</v>
      </c>
      <c r="G27" s="64" t="s">
        <v>1335</v>
      </c>
    </row>
    <row r="28" spans="1:7" s="63" customFormat="1" ht="15.75">
      <c r="A28" s="67">
        <v>24</v>
      </c>
      <c r="B28" s="64" t="s">
        <v>37</v>
      </c>
      <c r="C28" s="64" t="s">
        <v>861</v>
      </c>
      <c r="D28" s="121">
        <v>1724</v>
      </c>
      <c r="E28" s="66"/>
      <c r="F28" s="64" t="s">
        <v>1335</v>
      </c>
      <c r="G28" s="64" t="s">
        <v>1335</v>
      </c>
    </row>
    <row r="29" spans="1:7" s="63" customFormat="1" ht="15.75">
      <c r="A29" s="67">
        <v>25</v>
      </c>
      <c r="B29" s="64" t="s">
        <v>366</v>
      </c>
      <c r="C29" s="64" t="s">
        <v>862</v>
      </c>
      <c r="D29" s="121">
        <v>1155</v>
      </c>
      <c r="E29" s="66"/>
      <c r="F29" s="64" t="s">
        <v>1335</v>
      </c>
      <c r="G29" s="64" t="s">
        <v>1335</v>
      </c>
    </row>
    <row r="30" spans="1:7" s="63" customFormat="1" ht="15.75">
      <c r="A30" s="67">
        <v>26</v>
      </c>
      <c r="B30" s="64" t="s">
        <v>386</v>
      </c>
      <c r="C30" s="64" t="s">
        <v>863</v>
      </c>
      <c r="D30" s="121">
        <v>2248</v>
      </c>
      <c r="E30" s="66"/>
      <c r="F30" s="64" t="s">
        <v>1335</v>
      </c>
      <c r="G30" s="64" t="s">
        <v>1335</v>
      </c>
    </row>
    <row r="31" spans="1:7" s="63" customFormat="1" ht="15.75">
      <c r="A31" s="67">
        <v>27</v>
      </c>
      <c r="B31" s="64" t="s">
        <v>38</v>
      </c>
      <c r="C31" s="64" t="s">
        <v>864</v>
      </c>
      <c r="D31" s="121">
        <v>1568</v>
      </c>
      <c r="E31" s="66"/>
      <c r="F31" s="64" t="s">
        <v>1298</v>
      </c>
      <c r="G31" s="64" t="s">
        <v>1298</v>
      </c>
    </row>
    <row r="32" spans="1:7" s="63" customFormat="1" ht="15.75">
      <c r="A32" s="67">
        <v>28</v>
      </c>
      <c r="B32" s="64" t="s">
        <v>1014</v>
      </c>
      <c r="D32" s="121">
        <v>1052</v>
      </c>
      <c r="E32" s="66"/>
      <c r="F32" s="64" t="s">
        <v>1298</v>
      </c>
      <c r="G32" s="64" t="s">
        <v>1298</v>
      </c>
    </row>
    <row r="33" spans="1:7" s="63" customFormat="1" ht="15.75">
      <c r="A33" s="67"/>
      <c r="B33" s="64"/>
      <c r="C33" s="64"/>
      <c r="D33" s="121">
        <v>458</v>
      </c>
      <c r="E33" s="66"/>
      <c r="F33" s="64" t="s">
        <v>1335</v>
      </c>
      <c r="G33" s="64" t="s">
        <v>1335</v>
      </c>
    </row>
    <row r="34" spans="1:7" s="63" customFormat="1" ht="15.75">
      <c r="A34" s="67"/>
      <c r="B34" s="64"/>
      <c r="C34" s="64" t="s">
        <v>865</v>
      </c>
      <c r="D34" s="83">
        <f>D32+D33</f>
        <v>1510</v>
      </c>
      <c r="E34" s="66"/>
      <c r="F34" s="64"/>
      <c r="G34" s="64"/>
    </row>
    <row r="35" spans="1:7" s="63" customFormat="1" ht="15.75">
      <c r="A35" s="67">
        <v>29</v>
      </c>
      <c r="B35" s="64" t="s">
        <v>39</v>
      </c>
      <c r="C35" s="64" t="s">
        <v>866</v>
      </c>
      <c r="D35" s="122">
        <v>1478</v>
      </c>
      <c r="E35" s="66"/>
      <c r="F35" s="64" t="s">
        <v>1335</v>
      </c>
      <c r="G35" s="64" t="s">
        <v>1335</v>
      </c>
    </row>
    <row r="36" spans="1:7" s="63" customFormat="1" ht="15.75">
      <c r="A36" s="67">
        <v>30</v>
      </c>
      <c r="B36" s="64" t="s">
        <v>1815</v>
      </c>
      <c r="C36" s="64" t="s">
        <v>867</v>
      </c>
      <c r="D36" s="122">
        <v>1389</v>
      </c>
      <c r="E36" s="66"/>
      <c r="F36" s="64" t="s">
        <v>1335</v>
      </c>
      <c r="G36" s="64" t="s">
        <v>1335</v>
      </c>
    </row>
    <row r="37" spans="1:7" s="63" customFormat="1" ht="15.75">
      <c r="A37" s="67">
        <v>31</v>
      </c>
      <c r="B37" s="64" t="s">
        <v>1816</v>
      </c>
      <c r="C37" s="64" t="s">
        <v>868</v>
      </c>
      <c r="D37" s="122">
        <v>1436</v>
      </c>
      <c r="E37" s="66"/>
      <c r="F37" s="64" t="s">
        <v>1335</v>
      </c>
      <c r="G37" s="64" t="s">
        <v>1335</v>
      </c>
    </row>
    <row r="38" spans="1:7" s="63" customFormat="1" ht="15.75">
      <c r="A38" s="67">
        <v>32</v>
      </c>
      <c r="B38" s="64" t="s">
        <v>364</v>
      </c>
      <c r="C38" s="64" t="s">
        <v>869</v>
      </c>
      <c r="D38" s="122">
        <v>1672</v>
      </c>
      <c r="E38" s="66"/>
      <c r="F38" s="64" t="s">
        <v>1335</v>
      </c>
      <c r="G38" s="64" t="s">
        <v>1335</v>
      </c>
    </row>
    <row r="39" spans="1:7" s="63" customFormat="1" ht="15.75">
      <c r="A39" s="67">
        <v>33</v>
      </c>
      <c r="B39" s="64" t="s">
        <v>367</v>
      </c>
      <c r="C39" s="64" t="s">
        <v>870</v>
      </c>
      <c r="D39" s="122">
        <v>1738</v>
      </c>
      <c r="E39" s="66"/>
      <c r="F39" s="64" t="s">
        <v>1335</v>
      </c>
      <c r="G39" s="64" t="s">
        <v>1335</v>
      </c>
    </row>
    <row r="40" spans="1:7" s="63" customFormat="1" ht="15.75">
      <c r="A40" s="67">
        <v>34</v>
      </c>
      <c r="B40" s="64" t="s">
        <v>1817</v>
      </c>
      <c r="C40" s="64" t="s">
        <v>871</v>
      </c>
      <c r="D40" s="122">
        <v>1854</v>
      </c>
      <c r="E40" s="66"/>
      <c r="F40" s="64" t="s">
        <v>1335</v>
      </c>
      <c r="G40" s="64" t="s">
        <v>1335</v>
      </c>
    </row>
    <row r="41" spans="1:7" s="63" customFormat="1" ht="15.75">
      <c r="A41" s="67">
        <v>35</v>
      </c>
      <c r="B41" s="64" t="s">
        <v>1818</v>
      </c>
      <c r="C41" s="64" t="s">
        <v>872</v>
      </c>
      <c r="D41" s="122">
        <v>1441</v>
      </c>
      <c r="E41" s="66"/>
      <c r="F41" s="64" t="s">
        <v>1335</v>
      </c>
      <c r="G41" s="64" t="s">
        <v>1335</v>
      </c>
    </row>
    <row r="42" spans="1:7" s="63" customFormat="1" ht="15.75">
      <c r="A42" s="67">
        <v>36</v>
      </c>
      <c r="B42" s="64" t="s">
        <v>1819</v>
      </c>
      <c r="C42" s="64" t="s">
        <v>873</v>
      </c>
      <c r="D42" s="122">
        <v>1483</v>
      </c>
      <c r="E42" s="66"/>
      <c r="F42" s="64" t="s">
        <v>1298</v>
      </c>
      <c r="G42" s="64" t="s">
        <v>1298</v>
      </c>
    </row>
    <row r="43" spans="1:7" s="63" customFormat="1" ht="15.75">
      <c r="A43" s="67">
        <v>37</v>
      </c>
      <c r="B43" s="64" t="s">
        <v>1820</v>
      </c>
      <c r="C43" s="64" t="s">
        <v>874</v>
      </c>
      <c r="D43" s="122">
        <v>1143</v>
      </c>
      <c r="E43" s="66"/>
      <c r="F43" s="64" t="s">
        <v>1298</v>
      </c>
      <c r="G43" s="64" t="s">
        <v>1298</v>
      </c>
    </row>
    <row r="44" spans="1:7" s="63" customFormat="1" ht="15.75">
      <c r="A44" s="67">
        <v>38</v>
      </c>
      <c r="B44" s="64" t="s">
        <v>1821</v>
      </c>
      <c r="C44" s="64" t="s">
        <v>875</v>
      </c>
      <c r="D44" s="122">
        <v>812</v>
      </c>
      <c r="E44" s="66"/>
      <c r="F44" s="64" t="s">
        <v>1335</v>
      </c>
      <c r="G44" s="64" t="s">
        <v>1335</v>
      </c>
    </row>
    <row r="45" spans="1:7" s="63" customFormat="1" ht="15.75">
      <c r="A45" s="67">
        <v>39</v>
      </c>
      <c r="B45" s="64" t="s">
        <v>1822</v>
      </c>
      <c r="C45" s="64" t="s">
        <v>876</v>
      </c>
      <c r="D45" s="122">
        <v>1697</v>
      </c>
      <c r="E45" s="66"/>
      <c r="F45" s="64" t="s">
        <v>1335</v>
      </c>
      <c r="G45" s="64" t="s">
        <v>1335</v>
      </c>
    </row>
    <row r="46" spans="1:7" s="63" customFormat="1" ht="15.75">
      <c r="A46" s="67">
        <v>40</v>
      </c>
      <c r="B46" s="64" t="s">
        <v>1823</v>
      </c>
      <c r="C46" s="64" t="s">
        <v>877</v>
      </c>
      <c r="D46" s="122">
        <v>1511</v>
      </c>
      <c r="E46" s="66"/>
      <c r="F46" s="64" t="s">
        <v>1335</v>
      </c>
      <c r="G46" s="64" t="s">
        <v>1335</v>
      </c>
    </row>
    <row r="47" spans="1:7" s="63" customFormat="1" ht="15.75">
      <c r="A47" s="67">
        <v>41</v>
      </c>
      <c r="B47" s="64" t="s">
        <v>1824</v>
      </c>
      <c r="C47" s="64" t="s">
        <v>878</v>
      </c>
      <c r="D47" s="122">
        <v>1007</v>
      </c>
      <c r="E47" s="66"/>
      <c r="F47" s="64" t="s">
        <v>1298</v>
      </c>
      <c r="G47" s="64" t="s">
        <v>1298</v>
      </c>
    </row>
    <row r="48" spans="1:7" s="63" customFormat="1" ht="15.75">
      <c r="A48" s="67">
        <v>42</v>
      </c>
      <c r="B48" s="64" t="s">
        <v>1825</v>
      </c>
      <c r="C48" s="64" t="s">
        <v>879</v>
      </c>
      <c r="D48" s="122">
        <v>1853</v>
      </c>
      <c r="E48" s="66"/>
      <c r="F48" s="64" t="s">
        <v>1298</v>
      </c>
      <c r="G48" s="64" t="s">
        <v>1298</v>
      </c>
    </row>
    <row r="49" spans="1:7" s="63" customFormat="1" ht="15.75">
      <c r="A49" s="67">
        <v>43</v>
      </c>
      <c r="B49" s="64" t="s">
        <v>1826</v>
      </c>
      <c r="C49" s="64" t="s">
        <v>880</v>
      </c>
      <c r="D49" s="122">
        <v>1216</v>
      </c>
      <c r="E49" s="66"/>
      <c r="F49" s="64" t="s">
        <v>1298</v>
      </c>
      <c r="G49" s="64" t="s">
        <v>1298</v>
      </c>
    </row>
    <row r="50" spans="1:7" s="63" customFormat="1" ht="15.75">
      <c r="A50" s="67">
        <v>44</v>
      </c>
      <c r="B50" s="64" t="s">
        <v>1827</v>
      </c>
      <c r="C50" s="64" t="s">
        <v>881</v>
      </c>
      <c r="D50" s="122">
        <v>2257</v>
      </c>
      <c r="E50" s="66"/>
      <c r="F50" s="64" t="s">
        <v>1298</v>
      </c>
      <c r="G50" s="64" t="s">
        <v>1298</v>
      </c>
    </row>
    <row r="51" spans="1:7" s="63" customFormat="1" ht="15.75">
      <c r="A51" s="67">
        <v>45</v>
      </c>
      <c r="B51" s="64" t="s">
        <v>1828</v>
      </c>
      <c r="C51" s="64" t="s">
        <v>882</v>
      </c>
      <c r="D51" s="122">
        <v>962</v>
      </c>
      <c r="E51" s="66"/>
      <c r="F51" s="64" t="s">
        <v>1298</v>
      </c>
      <c r="G51" s="64" t="s">
        <v>1298</v>
      </c>
    </row>
    <row r="52" spans="1:7" s="63" customFormat="1" ht="15.75">
      <c r="A52" s="67">
        <v>46</v>
      </c>
      <c r="B52" s="64" t="s">
        <v>1829</v>
      </c>
      <c r="C52" s="64" t="s">
        <v>883</v>
      </c>
      <c r="D52" s="122">
        <v>1380</v>
      </c>
      <c r="E52" s="66"/>
      <c r="F52" s="64" t="s">
        <v>1298</v>
      </c>
      <c r="G52" s="64" t="s">
        <v>1298</v>
      </c>
    </row>
    <row r="53" spans="1:7" s="63" customFormat="1" ht="15.75">
      <c r="A53" s="67">
        <v>47</v>
      </c>
      <c r="B53" s="64" t="s">
        <v>1830</v>
      </c>
      <c r="C53" s="64" t="s">
        <v>884</v>
      </c>
      <c r="D53" s="122">
        <v>946</v>
      </c>
      <c r="E53" s="66"/>
      <c r="F53" s="64" t="s">
        <v>1298</v>
      </c>
      <c r="G53" s="64" t="s">
        <v>1298</v>
      </c>
    </row>
    <row r="54" spans="1:7" s="63" customFormat="1" ht="15.75">
      <c r="A54" s="67">
        <v>48</v>
      </c>
      <c r="B54" s="64" t="s">
        <v>1831</v>
      </c>
      <c r="C54" s="64" t="s">
        <v>885</v>
      </c>
      <c r="D54" s="122">
        <v>1998</v>
      </c>
      <c r="E54" s="66"/>
      <c r="F54" s="64" t="s">
        <v>1298</v>
      </c>
      <c r="G54" s="64" t="s">
        <v>1298</v>
      </c>
    </row>
    <row r="55" spans="1:7" s="63" customFormat="1" ht="15.75">
      <c r="A55" s="67">
        <v>49</v>
      </c>
      <c r="B55" s="64" t="s">
        <v>1832</v>
      </c>
      <c r="C55" s="64" t="s">
        <v>886</v>
      </c>
      <c r="D55" s="122">
        <v>1188</v>
      </c>
      <c r="E55" s="66"/>
      <c r="F55" s="64" t="s">
        <v>1298</v>
      </c>
      <c r="G55" s="64" t="s">
        <v>1298</v>
      </c>
    </row>
    <row r="56" spans="1:7" s="63" customFormat="1" ht="15.75">
      <c r="A56" s="67">
        <v>50</v>
      </c>
      <c r="B56" s="64" t="s">
        <v>40</v>
      </c>
      <c r="C56" s="64" t="s">
        <v>887</v>
      </c>
      <c r="D56" s="122">
        <v>816</v>
      </c>
      <c r="E56" s="66"/>
      <c r="F56" s="64" t="s">
        <v>1335</v>
      </c>
      <c r="G56" s="64" t="s">
        <v>1335</v>
      </c>
    </row>
    <row r="57" spans="1:7" s="63" customFormat="1" ht="15.75">
      <c r="A57" s="67">
        <v>51</v>
      </c>
      <c r="B57" s="64" t="s">
        <v>41</v>
      </c>
      <c r="C57" s="64" t="s">
        <v>888</v>
      </c>
      <c r="D57" s="122">
        <v>1413</v>
      </c>
      <c r="E57" s="66"/>
      <c r="F57" s="64" t="s">
        <v>1335</v>
      </c>
      <c r="G57" s="64" t="s">
        <v>1335</v>
      </c>
    </row>
    <row r="58" spans="1:7" s="63" customFormat="1" ht="15.75">
      <c r="A58" s="67">
        <v>52</v>
      </c>
      <c r="B58" s="64" t="s">
        <v>1833</v>
      </c>
      <c r="C58" s="64" t="s">
        <v>889</v>
      </c>
      <c r="D58" s="122">
        <v>1647</v>
      </c>
      <c r="E58" s="66"/>
      <c r="F58" s="64" t="s">
        <v>1335</v>
      </c>
      <c r="G58" s="64" t="s">
        <v>1335</v>
      </c>
    </row>
    <row r="59" spans="1:6" s="63" customFormat="1" ht="15.75">
      <c r="A59" s="67">
        <v>53</v>
      </c>
      <c r="B59" s="64" t="s">
        <v>42</v>
      </c>
      <c r="C59" s="64" t="s">
        <v>890</v>
      </c>
      <c r="D59" s="122">
        <v>1049</v>
      </c>
      <c r="E59" s="66"/>
      <c r="F59" s="64" t="s">
        <v>1335</v>
      </c>
    </row>
    <row r="60" spans="1:6" s="63" customFormat="1" ht="15.75">
      <c r="A60" s="67">
        <v>54</v>
      </c>
      <c r="B60" s="64" t="s">
        <v>43</v>
      </c>
      <c r="C60" s="64" t="s">
        <v>891</v>
      </c>
      <c r="D60" s="122">
        <v>1867</v>
      </c>
      <c r="E60" s="66"/>
      <c r="F60" s="64" t="s">
        <v>1298</v>
      </c>
    </row>
    <row r="61" spans="1:6" s="63" customFormat="1" ht="15.75">
      <c r="A61" s="67">
        <v>55</v>
      </c>
      <c r="B61" s="64" t="s">
        <v>44</v>
      </c>
      <c r="C61" s="64" t="s">
        <v>892</v>
      </c>
      <c r="D61" s="122">
        <v>1076</v>
      </c>
      <c r="E61" s="66"/>
      <c r="F61" s="64" t="s">
        <v>1335</v>
      </c>
    </row>
    <row r="62" spans="1:6" s="63" customFormat="1" ht="15.75">
      <c r="A62" s="67">
        <v>56</v>
      </c>
      <c r="B62" s="64" t="s">
        <v>1834</v>
      </c>
      <c r="C62" s="64" t="s">
        <v>893</v>
      </c>
      <c r="D62" s="122">
        <v>1144</v>
      </c>
      <c r="E62" s="66"/>
      <c r="F62" s="64" t="s">
        <v>1335</v>
      </c>
    </row>
    <row r="63" spans="1:6" s="63" customFormat="1" ht="15.75">
      <c r="A63" s="67">
        <v>57</v>
      </c>
      <c r="B63" s="64" t="s">
        <v>1835</v>
      </c>
      <c r="C63" s="64" t="s">
        <v>894</v>
      </c>
      <c r="D63" s="122">
        <v>1574</v>
      </c>
      <c r="E63" s="66"/>
      <c r="F63" s="64" t="s">
        <v>1298</v>
      </c>
    </row>
    <row r="64" spans="1:6" s="63" customFormat="1" ht="15.75">
      <c r="A64" s="67">
        <v>58</v>
      </c>
      <c r="B64" s="64" t="s">
        <v>1836</v>
      </c>
      <c r="C64" s="64" t="s">
        <v>895</v>
      </c>
      <c r="D64" s="122">
        <v>1661</v>
      </c>
      <c r="E64" s="66"/>
      <c r="F64" s="64" t="s">
        <v>1298</v>
      </c>
    </row>
    <row r="65" spans="1:6" s="63" customFormat="1" ht="15.75">
      <c r="A65" s="67">
        <v>59</v>
      </c>
      <c r="B65" s="64" t="s">
        <v>45</v>
      </c>
      <c r="C65" s="64" t="s">
        <v>896</v>
      </c>
      <c r="D65" s="122">
        <v>1118</v>
      </c>
      <c r="E65" s="66"/>
      <c r="F65" s="64" t="s">
        <v>1335</v>
      </c>
    </row>
    <row r="66" spans="1:6" s="63" customFormat="1" ht="15.75">
      <c r="A66" s="67">
        <v>60</v>
      </c>
      <c r="B66" s="64" t="s">
        <v>46</v>
      </c>
      <c r="C66" s="64" t="s">
        <v>897</v>
      </c>
      <c r="D66" s="122">
        <v>1494</v>
      </c>
      <c r="E66" s="66"/>
      <c r="F66" s="64" t="s">
        <v>1335</v>
      </c>
    </row>
    <row r="67" s="63" customFormat="1" ht="15.75"/>
    <row r="68" spans="1:6" s="63" customFormat="1" ht="15.75">
      <c r="A68" s="64" t="s">
        <v>25</v>
      </c>
      <c r="D68" s="65">
        <f>D5+D8+D13+D22+SUM(D24:D26)+D31+D32+D42+D43+SUM(D47:D55)+D60+D63+D64</f>
        <v>32424</v>
      </c>
      <c r="E68" s="66"/>
      <c r="F68" s="48" t="s">
        <v>1541</v>
      </c>
    </row>
    <row r="69" spans="1:6" s="63" customFormat="1" ht="15.75">
      <c r="A69" s="64" t="s">
        <v>1335</v>
      </c>
      <c r="D69" s="65">
        <f>D6+D7+SUM(D9:D12)+SUM(D14:D21)+D23+SUM(D27:D30)+SUM(D35:D41)+SUM(D44:D46)+SUM(D56:D58)+D59+D61+D62+D65+D66+D33</f>
        <v>54638</v>
      </c>
      <c r="E69" s="66"/>
      <c r="F69" s="48" t="s">
        <v>1541</v>
      </c>
    </row>
    <row r="70" spans="1:6" s="63" customFormat="1" ht="15.75">
      <c r="A70" s="64" t="s">
        <v>25</v>
      </c>
      <c r="D70" s="65">
        <f>D5+D8+D13+D22+SUM(D24:D26)+D31+D32+D42+D43+SUM(D47:D55)+D60+D63+D64</f>
        <v>32424</v>
      </c>
      <c r="F70" s="40" t="s">
        <v>1542</v>
      </c>
    </row>
    <row r="71" spans="1:6" s="63" customFormat="1" ht="15.75">
      <c r="A71" s="64" t="s">
        <v>1335</v>
      </c>
      <c r="D71" s="65">
        <f>D6+D7+SUM(D9:D12)+SUM(D14:D21)+D23+SUM(D27:D30)+SUM(D35:D41)+SUM(D44:D46)+SUM(D56:D58)+D59+D61+D62+D65+D66+D33</f>
        <v>54638</v>
      </c>
      <c r="F71" s="40" t="s">
        <v>1542</v>
      </c>
    </row>
    <row r="72" s="63" customFormat="1" ht="15.75"/>
    <row r="73" spans="1:4" ht="15.75">
      <c r="A73" s="93" t="s">
        <v>1800</v>
      </c>
      <c r="B73" s="63"/>
      <c r="C73" s="63"/>
      <c r="D73" s="63"/>
    </row>
    <row r="74" spans="1:4" ht="15.75">
      <c r="A74" s="93" t="s">
        <v>1594</v>
      </c>
      <c r="B74" s="63"/>
      <c r="C74" s="63"/>
      <c r="D74" s="63"/>
    </row>
    <row r="75" spans="1:4" ht="15.75">
      <c r="A75" s="93" t="s">
        <v>1801</v>
      </c>
      <c r="B75" s="63"/>
      <c r="C75" s="63"/>
      <c r="D75" s="63"/>
    </row>
    <row r="76" spans="1:4" ht="15.75">
      <c r="A76" s="98" t="s">
        <v>1976</v>
      </c>
      <c r="B76" s="96"/>
      <c r="C76" s="96"/>
      <c r="D76" s="96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19">
      <selection activeCell="B23" sqref="B23"/>
    </sheetView>
  </sheetViews>
  <sheetFormatPr defaultColWidth="8.796875" defaultRowHeight="15"/>
  <cols>
    <col min="1" max="1" width="2.796875" style="40" customWidth="1"/>
    <col min="2" max="2" width="26.89843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7" width="20.69921875" style="40" bestFit="1" customWidth="1"/>
    <col min="8" max="16384" width="8.8984375" style="40" customWidth="1"/>
  </cols>
  <sheetData>
    <row r="1" s="51" customFormat="1" ht="15.75">
      <c r="A1" s="51" t="s">
        <v>1837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7" s="5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ht="15.75">
      <c r="D4" s="84">
        <f>SUM(D5:D15)+SUM(D16:D77)</f>
        <v>99262</v>
      </c>
    </row>
    <row r="5" spans="1:7" ht="15.75">
      <c r="A5" s="55">
        <v>1</v>
      </c>
      <c r="B5" s="48" t="s">
        <v>251</v>
      </c>
      <c r="C5" s="48" t="s">
        <v>711</v>
      </c>
      <c r="D5" s="123">
        <v>1110</v>
      </c>
      <c r="E5" s="50"/>
      <c r="F5" s="48" t="s">
        <v>1281</v>
      </c>
      <c r="G5" s="48" t="s">
        <v>1281</v>
      </c>
    </row>
    <row r="6" spans="1:7" ht="15.75">
      <c r="A6" s="55">
        <v>2</v>
      </c>
      <c r="B6" s="48" t="s">
        <v>252</v>
      </c>
      <c r="C6" s="48" t="s">
        <v>712</v>
      </c>
      <c r="D6" s="123">
        <v>746</v>
      </c>
      <c r="E6" s="50"/>
      <c r="F6" s="48" t="s">
        <v>1322</v>
      </c>
      <c r="G6" s="48" t="s">
        <v>1322</v>
      </c>
    </row>
    <row r="7" spans="1:7" ht="15.75">
      <c r="A7" s="55">
        <v>3</v>
      </c>
      <c r="B7" s="48" t="s">
        <v>1841</v>
      </c>
      <c r="C7" s="48" t="s">
        <v>713</v>
      </c>
      <c r="D7" s="123">
        <v>1099</v>
      </c>
      <c r="E7" s="50"/>
      <c r="F7" s="48" t="s">
        <v>1281</v>
      </c>
      <c r="G7" s="48" t="s">
        <v>1281</v>
      </c>
    </row>
    <row r="8" spans="1:7" ht="15.75">
      <c r="A8" s="55">
        <v>4</v>
      </c>
      <c r="B8" s="48" t="s">
        <v>1842</v>
      </c>
      <c r="C8" s="48" t="s">
        <v>714</v>
      </c>
      <c r="D8" s="123">
        <v>1064</v>
      </c>
      <c r="E8" s="50"/>
      <c r="F8" s="48" t="s">
        <v>1322</v>
      </c>
      <c r="G8" s="48" t="s">
        <v>1322</v>
      </c>
    </row>
    <row r="9" spans="1:7" ht="15.75">
      <c r="A9" s="55">
        <v>5</v>
      </c>
      <c r="B9" s="48" t="s">
        <v>338</v>
      </c>
      <c r="C9" s="48" t="s">
        <v>715</v>
      </c>
      <c r="D9" s="123">
        <v>1782</v>
      </c>
      <c r="E9" s="50"/>
      <c r="F9" s="48" t="s">
        <v>1322</v>
      </c>
      <c r="G9" s="48" t="s">
        <v>1322</v>
      </c>
    </row>
    <row r="10" spans="1:7" ht="15.75">
      <c r="A10" s="55">
        <v>6</v>
      </c>
      <c r="B10" s="48" t="s">
        <v>339</v>
      </c>
      <c r="C10" s="48" t="s">
        <v>716</v>
      </c>
      <c r="D10" s="123">
        <v>957</v>
      </c>
      <c r="E10" s="50"/>
      <c r="F10" s="48" t="s">
        <v>1281</v>
      </c>
      <c r="G10" s="48" t="s">
        <v>1281</v>
      </c>
    </row>
    <row r="11" spans="1:7" ht="15.75">
      <c r="A11" s="55">
        <v>7</v>
      </c>
      <c r="B11" s="48" t="s">
        <v>1843</v>
      </c>
      <c r="C11" s="48" t="s">
        <v>717</v>
      </c>
      <c r="D11" s="123">
        <v>1809</v>
      </c>
      <c r="E11" s="50"/>
      <c r="F11" s="48" t="s">
        <v>1281</v>
      </c>
      <c r="G11" s="48" t="s">
        <v>1281</v>
      </c>
    </row>
    <row r="12" spans="1:7" ht="15.75">
      <c r="A12" s="55">
        <v>8</v>
      </c>
      <c r="B12" s="48" t="s">
        <v>253</v>
      </c>
      <c r="C12" s="48" t="s">
        <v>718</v>
      </c>
      <c r="D12" s="123">
        <v>774</v>
      </c>
      <c r="E12" s="50"/>
      <c r="F12" s="48" t="s">
        <v>1281</v>
      </c>
      <c r="G12" s="48" t="s">
        <v>1281</v>
      </c>
    </row>
    <row r="13" spans="1:7" ht="15.75">
      <c r="A13" s="55">
        <v>9</v>
      </c>
      <c r="B13" s="48" t="s">
        <v>340</v>
      </c>
      <c r="C13" s="48" t="s">
        <v>719</v>
      </c>
      <c r="D13" s="123">
        <v>1712</v>
      </c>
      <c r="E13" s="50"/>
      <c r="F13" s="48" t="s">
        <v>1322</v>
      </c>
      <c r="G13" s="48" t="s">
        <v>1322</v>
      </c>
    </row>
    <row r="14" spans="1:7" ht="15.75">
      <c r="A14" s="55">
        <v>10</v>
      </c>
      <c r="B14" s="48" t="s">
        <v>1844</v>
      </c>
      <c r="C14" s="48" t="s">
        <v>720</v>
      </c>
      <c r="D14" s="123">
        <v>1214</v>
      </c>
      <c r="E14" s="50"/>
      <c r="F14" s="48" t="s">
        <v>1322</v>
      </c>
      <c r="G14" s="48" t="s">
        <v>1322</v>
      </c>
    </row>
    <row r="15" spans="1:7" ht="15.75">
      <c r="A15" s="55">
        <v>11</v>
      </c>
      <c r="B15" s="48" t="s">
        <v>1845</v>
      </c>
      <c r="C15" s="48" t="s">
        <v>721</v>
      </c>
      <c r="D15" s="123">
        <v>2202</v>
      </c>
      <c r="E15" s="50"/>
      <c r="F15" s="48" t="s">
        <v>1281</v>
      </c>
      <c r="G15" s="48" t="s">
        <v>1281</v>
      </c>
    </row>
    <row r="16" spans="1:7" ht="15.75">
      <c r="A16" s="55">
        <v>12</v>
      </c>
      <c r="B16" s="48" t="s">
        <v>254</v>
      </c>
      <c r="C16" s="48" t="s">
        <v>722</v>
      </c>
      <c r="D16" s="123">
        <v>1486</v>
      </c>
      <c r="E16" s="50"/>
      <c r="F16" s="48" t="s">
        <v>1281</v>
      </c>
      <c r="G16" s="48" t="s">
        <v>1281</v>
      </c>
    </row>
    <row r="17" spans="1:7" ht="15.75">
      <c r="A17" s="55">
        <v>13</v>
      </c>
      <c r="B17" s="48" t="s">
        <v>1846</v>
      </c>
      <c r="C17" s="48" t="s">
        <v>723</v>
      </c>
      <c r="D17" s="123">
        <v>1045</v>
      </c>
      <c r="E17" s="50"/>
      <c r="F17" s="48" t="s">
        <v>1281</v>
      </c>
      <c r="G17" s="48" t="s">
        <v>1281</v>
      </c>
    </row>
    <row r="18" spans="1:7" ht="15.75">
      <c r="A18" s="55">
        <v>14</v>
      </c>
      <c r="B18" s="48" t="s">
        <v>255</v>
      </c>
      <c r="C18" s="48" t="s">
        <v>724</v>
      </c>
      <c r="D18" s="123">
        <v>1587</v>
      </c>
      <c r="E18" s="50"/>
      <c r="F18" s="48" t="s">
        <v>1322</v>
      </c>
      <c r="G18" s="48" t="s">
        <v>1322</v>
      </c>
    </row>
    <row r="19" spans="1:7" ht="15.75">
      <c r="A19" s="55">
        <v>15</v>
      </c>
      <c r="B19" s="48" t="s">
        <v>381</v>
      </c>
      <c r="C19" s="48" t="s">
        <v>725</v>
      </c>
      <c r="D19" s="123">
        <v>1030</v>
      </c>
      <c r="E19" s="50"/>
      <c r="F19" s="48" t="s">
        <v>1281</v>
      </c>
      <c r="G19" s="48" t="s">
        <v>1281</v>
      </c>
    </row>
    <row r="20" spans="1:7" ht="15.75">
      <c r="A20" s="55">
        <v>16</v>
      </c>
      <c r="B20" s="48" t="s">
        <v>1847</v>
      </c>
      <c r="C20" s="48" t="s">
        <v>726</v>
      </c>
      <c r="D20" s="123">
        <v>1083</v>
      </c>
      <c r="E20" s="50"/>
      <c r="F20" s="48" t="s">
        <v>1322</v>
      </c>
      <c r="G20" s="48" t="s">
        <v>1322</v>
      </c>
    </row>
    <row r="21" spans="1:7" ht="15.75">
      <c r="A21" s="55">
        <v>17</v>
      </c>
      <c r="B21" s="48" t="s">
        <v>341</v>
      </c>
      <c r="C21" s="48" t="s">
        <v>727</v>
      </c>
      <c r="D21" s="123">
        <v>1558</v>
      </c>
      <c r="E21" s="50"/>
      <c r="F21" s="48" t="s">
        <v>1322</v>
      </c>
      <c r="G21" s="48" t="s">
        <v>1322</v>
      </c>
    </row>
    <row r="22" spans="1:7" ht="15.75">
      <c r="A22" s="55">
        <v>18</v>
      </c>
      <c r="B22" s="48" t="s">
        <v>1848</v>
      </c>
      <c r="C22" s="48" t="s">
        <v>728</v>
      </c>
      <c r="D22" s="123">
        <v>1754</v>
      </c>
      <c r="E22" s="50"/>
      <c r="F22" s="48" t="s">
        <v>1281</v>
      </c>
      <c r="G22" s="48" t="s">
        <v>1281</v>
      </c>
    </row>
    <row r="23" spans="1:7" ht="15.75">
      <c r="A23" s="55">
        <v>19</v>
      </c>
      <c r="B23" s="48" t="s">
        <v>1849</v>
      </c>
      <c r="C23" s="48" t="s">
        <v>729</v>
      </c>
      <c r="D23" s="123">
        <v>1799</v>
      </c>
      <c r="E23" s="50"/>
      <c r="F23" s="48" t="s">
        <v>1322</v>
      </c>
      <c r="G23" s="48" t="s">
        <v>1322</v>
      </c>
    </row>
    <row r="24" spans="1:7" ht="15.75">
      <c r="A24" s="55">
        <v>20</v>
      </c>
      <c r="B24" s="48" t="s">
        <v>256</v>
      </c>
      <c r="C24" s="48" t="s">
        <v>730</v>
      </c>
      <c r="D24" s="123">
        <v>1163</v>
      </c>
      <c r="E24" s="50"/>
      <c r="F24" s="48" t="s">
        <v>1281</v>
      </c>
      <c r="G24" s="48" t="s">
        <v>1281</v>
      </c>
    </row>
    <row r="25" spans="1:7" ht="15.75">
      <c r="A25" s="55">
        <v>21</v>
      </c>
      <c r="B25" s="48" t="s">
        <v>1850</v>
      </c>
      <c r="C25" s="48" t="s">
        <v>731</v>
      </c>
      <c r="D25" s="123">
        <v>1137</v>
      </c>
      <c r="E25" s="50"/>
      <c r="F25" s="48" t="s">
        <v>1281</v>
      </c>
      <c r="G25" s="48" t="s">
        <v>1281</v>
      </c>
    </row>
    <row r="26" spans="1:7" ht="15.75">
      <c r="A26" s="55">
        <v>22</v>
      </c>
      <c r="B26" s="48" t="s">
        <v>1851</v>
      </c>
      <c r="C26" s="48" t="s">
        <v>732</v>
      </c>
      <c r="D26" s="123">
        <v>1563</v>
      </c>
      <c r="E26" s="50"/>
      <c r="F26" s="48" t="s">
        <v>1322</v>
      </c>
      <c r="G26" s="48" t="s">
        <v>1322</v>
      </c>
    </row>
    <row r="27" spans="1:7" ht="15.75">
      <c r="A27" s="55">
        <v>23</v>
      </c>
      <c r="B27" s="48" t="s">
        <v>1852</v>
      </c>
      <c r="C27" s="48" t="s">
        <v>733</v>
      </c>
      <c r="D27" s="123">
        <v>2221</v>
      </c>
      <c r="E27" s="50"/>
      <c r="F27" s="48" t="s">
        <v>1281</v>
      </c>
      <c r="G27" s="48" t="s">
        <v>1281</v>
      </c>
    </row>
    <row r="28" spans="1:7" ht="15.75">
      <c r="A28" s="55">
        <v>24</v>
      </c>
      <c r="B28" s="48" t="s">
        <v>343</v>
      </c>
      <c r="C28" s="48" t="s">
        <v>734</v>
      </c>
      <c r="D28" s="123">
        <v>1103</v>
      </c>
      <c r="E28" s="50"/>
      <c r="F28" s="48" t="s">
        <v>1281</v>
      </c>
      <c r="G28" s="48" t="s">
        <v>1281</v>
      </c>
    </row>
    <row r="29" spans="1:7" ht="15.75">
      <c r="A29" s="55">
        <v>25</v>
      </c>
      <c r="B29" s="48" t="s">
        <v>1484</v>
      </c>
      <c r="C29" s="48" t="s">
        <v>735</v>
      </c>
      <c r="D29" s="123">
        <v>861</v>
      </c>
      <c r="E29" s="50"/>
      <c r="F29" s="48" t="s">
        <v>1281</v>
      </c>
      <c r="G29" s="48" t="s">
        <v>1281</v>
      </c>
    </row>
    <row r="30" spans="1:7" ht="15.75">
      <c r="A30" s="55">
        <v>26</v>
      </c>
      <c r="B30" s="48" t="s">
        <v>257</v>
      </c>
      <c r="C30" s="48" t="s">
        <v>736</v>
      </c>
      <c r="D30" s="123">
        <v>742</v>
      </c>
      <c r="E30" s="50"/>
      <c r="F30" s="48" t="s">
        <v>1322</v>
      </c>
      <c r="G30" s="48" t="s">
        <v>1322</v>
      </c>
    </row>
    <row r="31" spans="1:7" ht="15.75">
      <c r="A31" s="55">
        <v>27</v>
      </c>
      <c r="B31" s="48" t="s">
        <v>258</v>
      </c>
      <c r="C31" s="48" t="s">
        <v>737</v>
      </c>
      <c r="D31" s="123">
        <v>1063</v>
      </c>
      <c r="E31" s="50"/>
      <c r="F31" s="48" t="s">
        <v>1322</v>
      </c>
      <c r="G31" s="48" t="s">
        <v>1322</v>
      </c>
    </row>
    <row r="32" spans="1:7" ht="15.75">
      <c r="A32" s="55">
        <v>28</v>
      </c>
      <c r="B32" s="48" t="s">
        <v>1853</v>
      </c>
      <c r="C32" s="48" t="s">
        <v>738</v>
      </c>
      <c r="D32" s="123">
        <v>892</v>
      </c>
      <c r="E32" s="50"/>
      <c r="F32" s="48" t="s">
        <v>1281</v>
      </c>
      <c r="G32" s="48" t="s">
        <v>1281</v>
      </c>
    </row>
    <row r="33" spans="1:7" ht="15.75">
      <c r="A33" s="55">
        <v>29</v>
      </c>
      <c r="B33" s="48" t="s">
        <v>1854</v>
      </c>
      <c r="C33" s="48" t="s">
        <v>739</v>
      </c>
      <c r="D33" s="123">
        <v>1417</v>
      </c>
      <c r="E33" s="50"/>
      <c r="F33" s="48" t="s">
        <v>1281</v>
      </c>
      <c r="G33" s="48" t="s">
        <v>1281</v>
      </c>
    </row>
    <row r="34" spans="1:7" ht="15.75">
      <c r="A34" s="55">
        <v>30</v>
      </c>
      <c r="B34" s="48" t="s">
        <v>1855</v>
      </c>
      <c r="C34" s="48" t="s">
        <v>740</v>
      </c>
      <c r="D34" s="123">
        <v>1562</v>
      </c>
      <c r="E34" s="50"/>
      <c r="F34" s="48" t="s">
        <v>1281</v>
      </c>
      <c r="G34" s="48" t="s">
        <v>1281</v>
      </c>
    </row>
    <row r="35" spans="1:7" ht="15.75">
      <c r="A35" s="55">
        <v>31</v>
      </c>
      <c r="B35" s="48" t="s">
        <v>259</v>
      </c>
      <c r="C35" s="48" t="s">
        <v>741</v>
      </c>
      <c r="D35" s="123">
        <v>1656</v>
      </c>
      <c r="E35" s="50"/>
      <c r="F35" s="48" t="s">
        <v>1322</v>
      </c>
      <c r="G35" s="48" t="s">
        <v>1322</v>
      </c>
    </row>
    <row r="36" spans="1:7" ht="15.75">
      <c r="A36" s="55">
        <v>32</v>
      </c>
      <c r="B36" s="48" t="s">
        <v>260</v>
      </c>
      <c r="C36" s="48" t="s">
        <v>742</v>
      </c>
      <c r="D36" s="123">
        <v>1387</v>
      </c>
      <c r="E36" s="50"/>
      <c r="F36" s="48" t="s">
        <v>1322</v>
      </c>
      <c r="G36" s="48" t="s">
        <v>1322</v>
      </c>
    </row>
    <row r="37" spans="1:7" ht="15.75">
      <c r="A37" s="55">
        <v>33</v>
      </c>
      <c r="B37" s="48" t="s">
        <v>342</v>
      </c>
      <c r="C37" s="48" t="s">
        <v>743</v>
      </c>
      <c r="D37" s="123">
        <v>951</v>
      </c>
      <c r="E37" s="50"/>
      <c r="F37" s="48" t="s">
        <v>1281</v>
      </c>
      <c r="G37" s="48" t="s">
        <v>1281</v>
      </c>
    </row>
    <row r="38" spans="1:7" ht="15.75">
      <c r="A38" s="55">
        <v>34</v>
      </c>
      <c r="B38" s="48" t="s">
        <v>261</v>
      </c>
      <c r="C38" s="48" t="s">
        <v>744</v>
      </c>
      <c r="D38" s="123">
        <v>1227</v>
      </c>
      <c r="E38" s="50"/>
      <c r="F38" s="48" t="s">
        <v>1322</v>
      </c>
      <c r="G38" s="48" t="s">
        <v>1322</v>
      </c>
    </row>
    <row r="39" spans="1:7" ht="15.75">
      <c r="A39" s="55">
        <v>35</v>
      </c>
      <c r="B39" s="48" t="s">
        <v>262</v>
      </c>
      <c r="C39" s="48" t="s">
        <v>745</v>
      </c>
      <c r="D39" s="123">
        <v>872</v>
      </c>
      <c r="E39" s="50"/>
      <c r="F39" s="48" t="s">
        <v>1322</v>
      </c>
      <c r="G39" s="48" t="s">
        <v>1322</v>
      </c>
    </row>
    <row r="40" spans="1:7" ht="15.75">
      <c r="A40" s="55">
        <v>36</v>
      </c>
      <c r="B40" s="48" t="s">
        <v>263</v>
      </c>
      <c r="C40" s="48" t="s">
        <v>746</v>
      </c>
      <c r="D40" s="123">
        <v>1147</v>
      </c>
      <c r="E40" s="50"/>
      <c r="F40" s="48" t="s">
        <v>1322</v>
      </c>
      <c r="G40" s="48" t="s">
        <v>1322</v>
      </c>
    </row>
    <row r="41" spans="1:7" ht="15.75">
      <c r="A41" s="55">
        <v>37</v>
      </c>
      <c r="B41" s="48" t="s">
        <v>1771</v>
      </c>
      <c r="C41" s="48" t="s">
        <v>747</v>
      </c>
      <c r="D41" s="123">
        <v>749</v>
      </c>
      <c r="E41" s="50"/>
      <c r="F41" s="48" t="s">
        <v>1281</v>
      </c>
      <c r="G41" s="48" t="s">
        <v>1281</v>
      </c>
    </row>
    <row r="42" spans="1:7" ht="15.75">
      <c r="A42" s="55">
        <v>38</v>
      </c>
      <c r="B42" s="48" t="s">
        <v>264</v>
      </c>
      <c r="C42" s="48" t="s">
        <v>748</v>
      </c>
      <c r="D42" s="123">
        <v>855</v>
      </c>
      <c r="E42" s="50"/>
      <c r="F42" s="48" t="s">
        <v>1281</v>
      </c>
      <c r="G42" s="48" t="s">
        <v>1281</v>
      </c>
    </row>
    <row r="43" spans="1:7" ht="15.75">
      <c r="A43" s="55">
        <v>39</v>
      </c>
      <c r="B43" s="48" t="s">
        <v>1856</v>
      </c>
      <c r="C43" s="48" t="s">
        <v>749</v>
      </c>
      <c r="D43" s="123">
        <v>1025</v>
      </c>
      <c r="E43" s="50"/>
      <c r="F43" s="48" t="s">
        <v>1281</v>
      </c>
      <c r="G43" s="48" t="s">
        <v>1281</v>
      </c>
    </row>
    <row r="44" spans="1:7" ht="15.75">
      <c r="A44" s="55">
        <v>40</v>
      </c>
      <c r="B44" s="48" t="s">
        <v>265</v>
      </c>
      <c r="C44" s="48" t="s">
        <v>783</v>
      </c>
      <c r="D44" s="123">
        <v>821</v>
      </c>
      <c r="E44" s="50"/>
      <c r="F44" s="48" t="s">
        <v>1281</v>
      </c>
      <c r="G44" s="48" t="s">
        <v>1281</v>
      </c>
    </row>
    <row r="45" spans="1:7" ht="15.75">
      <c r="A45" s="55">
        <v>41</v>
      </c>
      <c r="B45" s="48" t="s">
        <v>266</v>
      </c>
      <c r="C45" s="48" t="s">
        <v>750</v>
      </c>
      <c r="D45" s="123">
        <v>2070</v>
      </c>
      <c r="E45" s="50"/>
      <c r="F45" s="48" t="s">
        <v>1322</v>
      </c>
      <c r="G45" s="48" t="s">
        <v>1322</v>
      </c>
    </row>
    <row r="46" spans="1:7" ht="15.75">
      <c r="A46" s="55">
        <v>42</v>
      </c>
      <c r="B46" s="48" t="s">
        <v>305</v>
      </c>
      <c r="C46" s="48" t="s">
        <v>751</v>
      </c>
      <c r="D46" s="123">
        <v>818</v>
      </c>
      <c r="E46" s="50"/>
      <c r="F46" s="48" t="s">
        <v>1322</v>
      </c>
      <c r="G46" s="48" t="s">
        <v>1322</v>
      </c>
    </row>
    <row r="47" spans="1:7" ht="15.75">
      <c r="A47" s="55">
        <v>43</v>
      </c>
      <c r="B47" s="48" t="s">
        <v>267</v>
      </c>
      <c r="C47" s="48" t="s">
        <v>752</v>
      </c>
      <c r="D47" s="123">
        <v>1733</v>
      </c>
      <c r="E47" s="50"/>
      <c r="F47" s="48" t="s">
        <v>1322</v>
      </c>
      <c r="G47" s="48" t="s">
        <v>1322</v>
      </c>
    </row>
    <row r="48" spans="1:7" ht="15.75">
      <c r="A48" s="55">
        <v>44</v>
      </c>
      <c r="B48" s="48" t="s">
        <v>359</v>
      </c>
      <c r="C48" s="48" t="s">
        <v>753</v>
      </c>
      <c r="D48" s="123">
        <v>1511</v>
      </c>
      <c r="E48" s="50"/>
      <c r="F48" s="48" t="s">
        <v>1322</v>
      </c>
      <c r="G48" s="48" t="s">
        <v>1322</v>
      </c>
    </row>
    <row r="49" spans="1:7" ht="15.75">
      <c r="A49" s="55">
        <v>45</v>
      </c>
      <c r="B49" s="48" t="s">
        <v>1857</v>
      </c>
      <c r="C49" s="48" t="s">
        <v>754</v>
      </c>
      <c r="D49" s="123">
        <v>1404</v>
      </c>
      <c r="E49" s="50"/>
      <c r="F49" s="48" t="s">
        <v>1281</v>
      </c>
      <c r="G49" s="48" t="s">
        <v>1281</v>
      </c>
    </row>
    <row r="50" spans="1:7" ht="15.75">
      <c r="A50" s="55">
        <v>46</v>
      </c>
      <c r="B50" s="48" t="s">
        <v>1858</v>
      </c>
      <c r="C50" s="48" t="s">
        <v>755</v>
      </c>
      <c r="D50" s="123">
        <v>948</v>
      </c>
      <c r="E50" s="50"/>
      <c r="F50" s="48" t="s">
        <v>1281</v>
      </c>
      <c r="G50" s="48" t="s">
        <v>1281</v>
      </c>
    </row>
    <row r="51" spans="1:7" ht="15.75">
      <c r="A51" s="55">
        <v>47</v>
      </c>
      <c r="B51" s="48" t="s">
        <v>268</v>
      </c>
      <c r="C51" s="48" t="s">
        <v>756</v>
      </c>
      <c r="D51" s="123">
        <v>1627</v>
      </c>
      <c r="E51" s="50"/>
      <c r="F51" s="48" t="s">
        <v>1322</v>
      </c>
      <c r="G51" s="48" t="s">
        <v>1322</v>
      </c>
    </row>
    <row r="52" spans="1:7" ht="15.75">
      <c r="A52" s="55">
        <v>48</v>
      </c>
      <c r="B52" s="48" t="s">
        <v>269</v>
      </c>
      <c r="C52" s="48" t="s">
        <v>757</v>
      </c>
      <c r="D52" s="123">
        <v>1354</v>
      </c>
      <c r="E52" s="50"/>
      <c r="F52" s="48" t="s">
        <v>1281</v>
      </c>
      <c r="G52" s="48" t="s">
        <v>1281</v>
      </c>
    </row>
    <row r="53" spans="1:7" ht="15.75">
      <c r="A53" s="55">
        <v>49</v>
      </c>
      <c r="B53" s="48" t="s">
        <v>270</v>
      </c>
      <c r="C53" s="48" t="s">
        <v>758</v>
      </c>
      <c r="D53" s="123">
        <v>1040</v>
      </c>
      <c r="E53" s="50"/>
      <c r="F53" s="48" t="s">
        <v>1322</v>
      </c>
      <c r="G53" s="48" t="s">
        <v>1322</v>
      </c>
    </row>
    <row r="54" spans="1:7" ht="15.75">
      <c r="A54" s="55">
        <v>50</v>
      </c>
      <c r="B54" s="48" t="s">
        <v>1859</v>
      </c>
      <c r="C54" s="48" t="s">
        <v>760</v>
      </c>
      <c r="D54" s="123">
        <v>1059</v>
      </c>
      <c r="E54" s="50"/>
      <c r="F54" s="48" t="s">
        <v>1322</v>
      </c>
      <c r="G54" s="48" t="s">
        <v>1322</v>
      </c>
    </row>
    <row r="55" spans="1:7" ht="15.75">
      <c r="A55" s="55">
        <v>51</v>
      </c>
      <c r="B55" s="48" t="s">
        <v>1202</v>
      </c>
      <c r="C55" s="48" t="s">
        <v>761</v>
      </c>
      <c r="D55" s="123">
        <v>1150</v>
      </c>
      <c r="E55" s="50"/>
      <c r="F55" s="48" t="s">
        <v>1281</v>
      </c>
      <c r="G55" s="48" t="s">
        <v>1281</v>
      </c>
    </row>
    <row r="56" spans="1:7" ht="15.75">
      <c r="A56" s="55">
        <v>52</v>
      </c>
      <c r="B56" s="48" t="s">
        <v>1860</v>
      </c>
      <c r="C56" s="48" t="s">
        <v>762</v>
      </c>
      <c r="D56" s="123">
        <v>2103</v>
      </c>
      <c r="E56" s="50"/>
      <c r="F56" s="48" t="s">
        <v>1322</v>
      </c>
      <c r="G56" s="48" t="s">
        <v>1322</v>
      </c>
    </row>
    <row r="57" spans="1:7" ht="15.75">
      <c r="A57" s="55">
        <v>53</v>
      </c>
      <c r="B57" s="48" t="s">
        <v>1861</v>
      </c>
      <c r="C57" s="48" t="s">
        <v>763</v>
      </c>
      <c r="D57" s="123">
        <v>1391</v>
      </c>
      <c r="E57" s="50"/>
      <c r="F57" s="48" t="s">
        <v>1322</v>
      </c>
      <c r="G57" s="48" t="s">
        <v>1322</v>
      </c>
    </row>
    <row r="58" spans="1:7" ht="15.75">
      <c r="A58" s="55">
        <v>54</v>
      </c>
      <c r="B58" s="48" t="s">
        <v>1862</v>
      </c>
      <c r="C58" s="48" t="s">
        <v>764</v>
      </c>
      <c r="D58" s="123">
        <v>1726</v>
      </c>
      <c r="E58" s="50"/>
      <c r="F58" s="48" t="s">
        <v>1322</v>
      </c>
      <c r="G58" s="48" t="s">
        <v>1322</v>
      </c>
    </row>
    <row r="59" spans="1:7" ht="15.75">
      <c r="A59" s="55">
        <v>55</v>
      </c>
      <c r="B59" s="48" t="s">
        <v>1863</v>
      </c>
      <c r="C59" s="48" t="s">
        <v>765</v>
      </c>
      <c r="D59" s="123">
        <v>1361</v>
      </c>
      <c r="E59" s="50"/>
      <c r="F59" s="48" t="s">
        <v>1322</v>
      </c>
      <c r="G59" s="48" t="s">
        <v>1322</v>
      </c>
    </row>
    <row r="60" spans="1:7" ht="15.75">
      <c r="A60" s="55">
        <v>56</v>
      </c>
      <c r="B60" s="48" t="s">
        <v>1864</v>
      </c>
      <c r="C60" s="48" t="s">
        <v>766</v>
      </c>
      <c r="D60" s="123">
        <v>1242</v>
      </c>
      <c r="E60" s="50"/>
      <c r="F60" s="48" t="s">
        <v>1322</v>
      </c>
      <c r="G60" s="48" t="s">
        <v>1322</v>
      </c>
    </row>
    <row r="61" spans="1:7" ht="15.75">
      <c r="A61" s="55">
        <v>57</v>
      </c>
      <c r="B61" s="48" t="s">
        <v>1865</v>
      </c>
      <c r="C61" s="48" t="s">
        <v>767</v>
      </c>
      <c r="D61" s="123">
        <v>1292</v>
      </c>
      <c r="E61" s="50"/>
      <c r="F61" s="48" t="s">
        <v>1281</v>
      </c>
      <c r="G61" s="48" t="s">
        <v>1281</v>
      </c>
    </row>
    <row r="62" spans="1:7" ht="15.75">
      <c r="A62" s="55">
        <v>58</v>
      </c>
      <c r="B62" s="48" t="s">
        <v>1866</v>
      </c>
      <c r="C62" s="48" t="s">
        <v>768</v>
      </c>
      <c r="D62" s="123">
        <v>2129</v>
      </c>
      <c r="E62" s="50"/>
      <c r="F62" s="48" t="s">
        <v>1281</v>
      </c>
      <c r="G62" s="48" t="s">
        <v>1281</v>
      </c>
    </row>
    <row r="63" spans="1:7" ht="15.75">
      <c r="A63" s="55">
        <v>59</v>
      </c>
      <c r="B63" s="48" t="s">
        <v>1867</v>
      </c>
      <c r="C63" s="48" t="s">
        <v>769</v>
      </c>
      <c r="D63" s="123">
        <v>1486</v>
      </c>
      <c r="E63" s="50"/>
      <c r="F63" s="48" t="s">
        <v>1281</v>
      </c>
      <c r="G63" s="48" t="s">
        <v>1281</v>
      </c>
    </row>
    <row r="64" spans="1:7" ht="15.75">
      <c r="A64" s="55">
        <v>60</v>
      </c>
      <c r="B64" s="48" t="s">
        <v>346</v>
      </c>
      <c r="C64" s="48" t="s">
        <v>770</v>
      </c>
      <c r="D64" s="123">
        <v>1674</v>
      </c>
      <c r="E64" s="50"/>
      <c r="F64" s="48" t="s">
        <v>1322</v>
      </c>
      <c r="G64" s="48" t="s">
        <v>1322</v>
      </c>
    </row>
    <row r="65" spans="1:7" ht="15.75">
      <c r="A65" s="55">
        <v>61</v>
      </c>
      <c r="B65" s="48" t="s">
        <v>1868</v>
      </c>
      <c r="C65" s="48" t="s">
        <v>771</v>
      </c>
      <c r="D65" s="123">
        <v>1210</v>
      </c>
      <c r="E65" s="50"/>
      <c r="F65" s="48" t="s">
        <v>1281</v>
      </c>
      <c r="G65" s="48" t="s">
        <v>1281</v>
      </c>
    </row>
    <row r="66" spans="1:7" ht="15.75">
      <c r="A66" s="55">
        <v>62</v>
      </c>
      <c r="B66" s="48" t="s">
        <v>204</v>
      </c>
      <c r="C66" s="48" t="s">
        <v>772</v>
      </c>
      <c r="D66" s="123">
        <v>2521</v>
      </c>
      <c r="E66" s="50"/>
      <c r="F66" s="48" t="s">
        <v>1281</v>
      </c>
      <c r="G66" s="48" t="s">
        <v>1281</v>
      </c>
    </row>
    <row r="67" spans="1:7" ht="15.75">
      <c r="A67" s="55">
        <v>63</v>
      </c>
      <c r="B67" s="48" t="s">
        <v>205</v>
      </c>
      <c r="C67" s="48" t="s">
        <v>773</v>
      </c>
      <c r="D67" s="123">
        <v>1852</v>
      </c>
      <c r="E67" s="50"/>
      <c r="F67" s="48" t="s">
        <v>1281</v>
      </c>
      <c r="G67" s="48" t="s">
        <v>1281</v>
      </c>
    </row>
    <row r="68" spans="1:7" ht="15.75">
      <c r="A68" s="55">
        <v>64</v>
      </c>
      <c r="B68" s="48" t="s">
        <v>347</v>
      </c>
      <c r="C68" s="48" t="s">
        <v>774</v>
      </c>
      <c r="D68" s="123">
        <v>1241</v>
      </c>
      <c r="E68" s="50"/>
      <c r="F68" s="48" t="s">
        <v>1281</v>
      </c>
      <c r="G68" s="48" t="s">
        <v>1281</v>
      </c>
    </row>
    <row r="69" spans="1:7" ht="15.75">
      <c r="A69" s="55">
        <v>65</v>
      </c>
      <c r="B69" s="48" t="s">
        <v>1869</v>
      </c>
      <c r="C69" s="48" t="s">
        <v>784</v>
      </c>
      <c r="D69" s="123">
        <v>1469</v>
      </c>
      <c r="E69" s="50"/>
      <c r="F69" s="48" t="s">
        <v>1281</v>
      </c>
      <c r="G69" s="48" t="s">
        <v>1281</v>
      </c>
    </row>
    <row r="70" spans="1:7" ht="15.75">
      <c r="A70" s="55">
        <v>66</v>
      </c>
      <c r="B70" s="48" t="s">
        <v>348</v>
      </c>
      <c r="C70" s="48" t="s">
        <v>775</v>
      </c>
      <c r="D70" s="123">
        <v>1680</v>
      </c>
      <c r="E70" s="50"/>
      <c r="F70" s="48" t="s">
        <v>1281</v>
      </c>
      <c r="G70" s="48" t="s">
        <v>1281</v>
      </c>
    </row>
    <row r="71" spans="1:7" ht="15.75">
      <c r="A71" s="55">
        <v>67</v>
      </c>
      <c r="B71" s="48" t="s">
        <v>272</v>
      </c>
      <c r="C71" s="48" t="s">
        <v>776</v>
      </c>
      <c r="D71" s="123">
        <v>1054</v>
      </c>
      <c r="E71" s="50"/>
      <c r="F71" s="48" t="s">
        <v>1322</v>
      </c>
      <c r="G71" s="48" t="s">
        <v>1322</v>
      </c>
    </row>
    <row r="72" spans="1:7" ht="15.75">
      <c r="A72" s="55">
        <v>68</v>
      </c>
      <c r="B72" s="48" t="s">
        <v>1870</v>
      </c>
      <c r="C72" s="48" t="s">
        <v>777</v>
      </c>
      <c r="D72" s="123">
        <v>954</v>
      </c>
      <c r="E72" s="50"/>
      <c r="F72" s="48" t="s">
        <v>1322</v>
      </c>
      <c r="G72" s="48" t="s">
        <v>1322</v>
      </c>
    </row>
    <row r="73" spans="1:7" ht="15.75">
      <c r="A73" s="55">
        <v>69</v>
      </c>
      <c r="B73" s="48" t="s">
        <v>1871</v>
      </c>
      <c r="C73" s="48" t="s">
        <v>778</v>
      </c>
      <c r="D73" s="123">
        <v>1772</v>
      </c>
      <c r="E73" s="50"/>
      <c r="F73" s="48" t="s">
        <v>1322</v>
      </c>
      <c r="G73" s="48" t="s">
        <v>1322</v>
      </c>
    </row>
    <row r="74" spans="1:7" ht="15.75">
      <c r="A74" s="55">
        <v>70</v>
      </c>
      <c r="B74" s="48" t="s">
        <v>1872</v>
      </c>
      <c r="C74" s="48" t="s">
        <v>779</v>
      </c>
      <c r="D74" s="123">
        <v>1652</v>
      </c>
      <c r="E74" s="50"/>
      <c r="F74" s="48" t="s">
        <v>1322</v>
      </c>
      <c r="G74" s="48" t="s">
        <v>1322</v>
      </c>
    </row>
    <row r="75" spans="1:7" ht="15.75">
      <c r="A75" s="55">
        <v>71</v>
      </c>
      <c r="B75" s="48" t="s">
        <v>273</v>
      </c>
      <c r="C75" s="48" t="s">
        <v>780</v>
      </c>
      <c r="D75" s="123">
        <v>1686</v>
      </c>
      <c r="E75" s="50"/>
      <c r="F75" s="48" t="s">
        <v>1281</v>
      </c>
      <c r="G75" s="48" t="s">
        <v>1281</v>
      </c>
    </row>
    <row r="76" spans="1:7" ht="15.75">
      <c r="A76" s="55">
        <v>72</v>
      </c>
      <c r="B76" s="48" t="s">
        <v>274</v>
      </c>
      <c r="C76" s="48" t="s">
        <v>781</v>
      </c>
      <c r="D76" s="123">
        <v>848</v>
      </c>
      <c r="E76" s="50"/>
      <c r="F76" s="48" t="s">
        <v>1281</v>
      </c>
      <c r="G76" s="48" t="s">
        <v>1281</v>
      </c>
    </row>
    <row r="77" spans="1:7" ht="15.75">
      <c r="A77" s="55">
        <v>73</v>
      </c>
      <c r="B77" s="48" t="s">
        <v>275</v>
      </c>
      <c r="C77" s="48" t="s">
        <v>782</v>
      </c>
      <c r="D77" s="123">
        <v>1980</v>
      </c>
      <c r="E77" s="50"/>
      <c r="F77" s="48" t="s">
        <v>1281</v>
      </c>
      <c r="G77" s="48" t="s">
        <v>1281</v>
      </c>
    </row>
    <row r="78" ht="15.75">
      <c r="F78" s="48" t="s">
        <v>1389</v>
      </c>
    </row>
    <row r="79" spans="1:6" ht="15.75">
      <c r="A79" s="48" t="s">
        <v>1281</v>
      </c>
      <c r="D79" s="49">
        <f>D5+D7+D10+D11+D12+D15+D16+D17+D19+D22+D24+D25+D27+D28+D29+D32+D33+D34+D37+D41+D42+D43+D44+D49+D50+D52+D55+D61+D62+D63+D65+D66+D67+D68+D69+D70+D75+D76+D77</f>
        <v>52273</v>
      </c>
      <c r="E79" s="50"/>
      <c r="F79" s="48" t="s">
        <v>1541</v>
      </c>
    </row>
    <row r="80" spans="1:6" ht="15.75">
      <c r="A80" s="48" t="s">
        <v>1322</v>
      </c>
      <c r="D80" s="49">
        <f>D6+D8+D9+D13+D14+D18+D20+D21+D23+D26+D30+D31+D35+D36+D38+D39+D40+D45+D46+D47+D48+D51+D53+D54+D56+D57+D58+D59+D60+D64+D71+D72+D73+D74</f>
        <v>46989</v>
      </c>
      <c r="E80" s="50"/>
      <c r="F80" s="48" t="s">
        <v>1541</v>
      </c>
    </row>
    <row r="81" spans="1:6" ht="15.75">
      <c r="A81" s="48" t="s">
        <v>1281</v>
      </c>
      <c r="D81" s="49">
        <f>D5+D7+SUM(D10:D12)+SUM(D15:D16)+D17+D19+D22+D24+D25+SUM(D27:D29)+SUM(D32:D34)+D37+SUM(D41:D44)+D49+D50+D52+D55+SUM(D61:D63)+SUM(D65:D70)+SUM(D75:D77)</f>
        <v>52273</v>
      </c>
      <c r="F81" s="40" t="s">
        <v>1542</v>
      </c>
    </row>
    <row r="82" spans="1:6" ht="15.75">
      <c r="A82" s="48" t="s">
        <v>1322</v>
      </c>
      <c r="D82" s="49">
        <f>D6+D8+D9+D13+D14+D18+D20+D21+D23+D26+D30+D31+D35+D36+SUM(D38:D40)+SUM(D45:D48)+D51+D53+D54+SUM(D56:D60)+D64+D71+D72+D73+D74</f>
        <v>46989</v>
      </c>
      <c r="F82" s="40" t="s">
        <v>1542</v>
      </c>
    </row>
    <row r="84" ht="15.75">
      <c r="A84" s="90" t="s">
        <v>1838</v>
      </c>
    </row>
    <row r="85" ht="15.75">
      <c r="A85" s="91" t="s">
        <v>1839</v>
      </c>
    </row>
    <row r="86" ht="15.75">
      <c r="A86" s="91" t="s">
        <v>1840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48">
      <selection activeCell="A113" sqref="A113"/>
    </sheetView>
  </sheetViews>
  <sheetFormatPr defaultColWidth="8.796875" defaultRowHeight="15"/>
  <cols>
    <col min="1" max="1" width="34.09765625" style="0" customWidth="1"/>
  </cols>
  <sheetData>
    <row r="1" spans="1:6" s="8" customFormat="1" ht="15.75">
      <c r="A1" s="38" t="s">
        <v>271</v>
      </c>
      <c r="B1" s="37"/>
      <c r="C1" s="37"/>
      <c r="D1" s="39">
        <v>2016</v>
      </c>
      <c r="E1" s="10"/>
      <c r="F1" s="7"/>
    </row>
    <row r="2" spans="1:6" s="8" customFormat="1" ht="15.75">
      <c r="A2" s="38"/>
      <c r="B2" s="37"/>
      <c r="C2" s="37"/>
      <c r="D2" s="39"/>
      <c r="E2" s="10"/>
      <c r="F2" s="7"/>
    </row>
    <row r="3" spans="1:6" s="8" customFormat="1" ht="15.75">
      <c r="A3" s="38" t="s">
        <v>380</v>
      </c>
      <c r="B3" s="37"/>
      <c r="C3" s="37"/>
      <c r="D3" s="39"/>
      <c r="E3" s="10"/>
      <c r="F3" s="7"/>
    </row>
    <row r="4" spans="1:6" s="8" customFormat="1" ht="15.75">
      <c r="A4" s="7"/>
      <c r="B4" s="7"/>
      <c r="C4" s="7"/>
      <c r="D4" s="7"/>
      <c r="E4" s="7"/>
      <c r="F4" s="7"/>
    </row>
    <row r="5" spans="1:7" s="2" customFormat="1" ht="15.75">
      <c r="A5" s="3" t="s">
        <v>1275</v>
      </c>
      <c r="C5" s="1"/>
      <c r="D5" s="25">
        <f>'Castell-nedd Port Talbot'!D48</f>
        <v>48346</v>
      </c>
      <c r="E5" s="4"/>
      <c r="F5" s="3" t="s">
        <v>296</v>
      </c>
      <c r="G5" s="5"/>
    </row>
    <row r="6" spans="1:7" s="2" customFormat="1" ht="15.75">
      <c r="A6" s="1"/>
      <c r="C6" s="1"/>
      <c r="D6" s="26"/>
      <c r="E6" s="1"/>
      <c r="F6" s="1"/>
      <c r="G6" s="5"/>
    </row>
    <row r="7" spans="1:6" s="8" customFormat="1" ht="16.5" thickBot="1">
      <c r="A7" s="7" t="s">
        <v>385</v>
      </c>
      <c r="C7" s="7"/>
      <c r="D7" s="22">
        <f>Conwy!D45</f>
        <v>44153</v>
      </c>
      <c r="E7" s="7"/>
      <c r="F7" s="9" t="s">
        <v>1356</v>
      </c>
    </row>
    <row r="8" spans="1:6" s="8" customFormat="1" ht="16.5" thickBot="1">
      <c r="A8" s="1" t="s">
        <v>385</v>
      </c>
      <c r="B8" s="2"/>
      <c r="C8" s="1"/>
      <c r="D8" s="28">
        <f>SUM(D7:D7)</f>
        <v>44153</v>
      </c>
      <c r="E8" s="7"/>
      <c r="F8" s="9"/>
    </row>
    <row r="9" spans="1:6" s="8" customFormat="1" ht="15.75">
      <c r="A9" s="1"/>
      <c r="B9" s="2"/>
      <c r="C9" s="1"/>
      <c r="D9" s="29"/>
      <c r="E9" s="7"/>
      <c r="F9" s="9"/>
    </row>
    <row r="10" spans="1:6" s="8" customFormat="1" ht="15.75">
      <c r="A10" s="9" t="s">
        <v>1277</v>
      </c>
      <c r="C10" s="7"/>
      <c r="D10" s="21">
        <f>'Sir y Fflint'!D63</f>
        <v>60550</v>
      </c>
      <c r="E10" s="10"/>
      <c r="F10" s="9" t="s">
        <v>1352</v>
      </c>
    </row>
    <row r="11" spans="1:6" s="8" customFormat="1" ht="15.75">
      <c r="A11" s="7"/>
      <c r="C11" s="7"/>
      <c r="D11" s="22"/>
      <c r="E11" s="7"/>
      <c r="F11" s="7"/>
    </row>
    <row r="12" spans="1:7" s="2" customFormat="1" ht="15.75">
      <c r="A12" s="3" t="s">
        <v>388</v>
      </c>
      <c r="C12" s="1"/>
      <c r="D12" s="25">
        <f>Gwynedd!D77</f>
        <v>37739</v>
      </c>
      <c r="E12" s="4"/>
      <c r="F12" s="3" t="s">
        <v>121</v>
      </c>
      <c r="G12" s="5"/>
    </row>
    <row r="13" spans="1:7" s="2" customFormat="1" ht="15.75">
      <c r="A13" s="1"/>
      <c r="C13" s="1"/>
      <c r="D13" s="26"/>
      <c r="E13" s="1"/>
      <c r="F13" s="1"/>
      <c r="G13" s="5"/>
    </row>
    <row r="14" spans="1:6" s="2" customFormat="1" ht="15.75">
      <c r="A14" s="3" t="s">
        <v>1279</v>
      </c>
      <c r="C14" s="1"/>
      <c r="D14" s="25">
        <f>'Blaenau Gwent'!D22</f>
        <v>49661</v>
      </c>
      <c r="E14" s="4"/>
      <c r="F14" s="3" t="s">
        <v>1268</v>
      </c>
    </row>
    <row r="15" spans="1:6" s="2" customFormat="1" ht="15.75">
      <c r="A15" s="1"/>
      <c r="C15" s="1"/>
      <c r="D15" s="26"/>
      <c r="E15" s="1"/>
      <c r="F15" s="1"/>
    </row>
    <row r="16" spans="1:6" s="2" customFormat="1" ht="15.75">
      <c r="A16" s="3" t="s">
        <v>1281</v>
      </c>
      <c r="C16" s="1"/>
      <c r="D16" s="25">
        <f>Powys!D79</f>
        <v>52273</v>
      </c>
      <c r="E16" s="4"/>
      <c r="F16" s="3" t="s">
        <v>1354</v>
      </c>
    </row>
    <row r="17" spans="1:6" s="2" customFormat="1" ht="15.75">
      <c r="A17" s="1"/>
      <c r="C17" s="1"/>
      <c r="D17" s="26"/>
      <c r="E17" s="1"/>
      <c r="F17" s="1"/>
    </row>
    <row r="18" spans="1:8" s="2" customFormat="1" ht="16.5" thickBot="1">
      <c r="A18" s="3" t="s">
        <v>1283</v>
      </c>
      <c r="C18" s="1"/>
      <c r="D18" s="25">
        <f>'Pen-y-bont ar Ogwr'!D45</f>
        <v>58932</v>
      </c>
      <c r="F18" s="3" t="s">
        <v>192</v>
      </c>
      <c r="H18" s="5"/>
    </row>
    <row r="19" spans="1:8" s="2" customFormat="1" ht="16.5" thickBot="1">
      <c r="A19" s="3" t="s">
        <v>1283</v>
      </c>
      <c r="C19" s="1"/>
      <c r="D19" s="28">
        <f>SUM(D18:D18)</f>
        <v>58932</v>
      </c>
      <c r="F19" s="4"/>
      <c r="G19" s="3"/>
      <c r="H19" s="5"/>
    </row>
    <row r="20" spans="1:8" s="2" customFormat="1" ht="15.75">
      <c r="A20" s="3"/>
      <c r="C20" s="1"/>
      <c r="D20" s="29"/>
      <c r="F20" s="4"/>
      <c r="G20" s="3"/>
      <c r="H20" s="5"/>
    </row>
    <row r="21" spans="1:6" s="2" customFormat="1" ht="15.75">
      <c r="A21" s="1" t="s">
        <v>1286</v>
      </c>
      <c r="C21" s="1"/>
      <c r="D21" s="26">
        <f>Caerffili!D39</f>
        <v>61158</v>
      </c>
      <c r="E21" s="1"/>
      <c r="F21" s="1" t="s">
        <v>47</v>
      </c>
    </row>
    <row r="22" spans="1:6" s="2" customFormat="1" ht="15.75">
      <c r="A22" s="1"/>
      <c r="C22" s="1"/>
      <c r="D22" s="26"/>
      <c r="E22" s="1"/>
      <c r="F22" s="1"/>
    </row>
    <row r="23" spans="1:6" s="2" customFormat="1" ht="15.75">
      <c r="A23" s="3" t="s">
        <v>1288</v>
      </c>
      <c r="C23" s="1"/>
      <c r="D23" s="25">
        <f>Caerdydd!D39</f>
        <v>49403</v>
      </c>
      <c r="E23" s="4"/>
      <c r="F23" s="3" t="s">
        <v>194</v>
      </c>
    </row>
    <row r="24" spans="1:6" s="2" customFormat="1" ht="15.75">
      <c r="A24" s="1"/>
      <c r="C24" s="1"/>
      <c r="D24" s="26"/>
      <c r="E24" s="1"/>
      <c r="F24" s="1"/>
    </row>
    <row r="25" spans="1:6" s="2" customFormat="1" ht="15.75">
      <c r="A25" s="3" t="s">
        <v>1290</v>
      </c>
      <c r="C25" s="1"/>
      <c r="D25" s="25">
        <f>Caerdydd!D40</f>
        <v>63574</v>
      </c>
      <c r="E25" s="4"/>
      <c r="F25" s="3" t="s">
        <v>194</v>
      </c>
    </row>
    <row r="26" spans="1:6" s="2" customFormat="1" ht="15.75">
      <c r="A26" s="1"/>
      <c r="C26" s="1"/>
      <c r="D26" s="26"/>
      <c r="E26" s="1"/>
      <c r="F26" s="1"/>
    </row>
    <row r="27" spans="1:6" s="2" customFormat="1" ht="15.75">
      <c r="A27" s="3" t="s">
        <v>1292</v>
      </c>
      <c r="C27" s="1"/>
      <c r="D27" s="25">
        <f>Caerdydd!D41</f>
        <v>51009</v>
      </c>
      <c r="E27" s="4"/>
      <c r="F27" s="3" t="s">
        <v>194</v>
      </c>
    </row>
    <row r="28" spans="1:6" s="2" customFormat="1" ht="16.5" thickBot="1">
      <c r="A28" s="1"/>
      <c r="C28" s="1"/>
      <c r="D28" s="27">
        <f>'Bro Morgannwg'!D31</f>
        <v>21383</v>
      </c>
      <c r="E28" s="6"/>
      <c r="F28" s="3" t="s">
        <v>193</v>
      </c>
    </row>
    <row r="29" spans="1:6" s="2" customFormat="1" ht="16.5" thickBot="1">
      <c r="A29" s="1"/>
      <c r="C29" s="1"/>
      <c r="D29" s="27">
        <f>SUM(D27:D28)</f>
        <v>72392</v>
      </c>
      <c r="E29" s="4"/>
      <c r="F29" s="1"/>
    </row>
    <row r="30" spans="1:6" s="2" customFormat="1" ht="15.75">
      <c r="A30" s="1"/>
      <c r="C30" s="1"/>
      <c r="D30" s="26"/>
      <c r="E30" s="1"/>
      <c r="F30" s="1"/>
    </row>
    <row r="31" spans="1:6" s="2" customFormat="1" ht="15.75">
      <c r="A31" s="3" t="s">
        <v>1294</v>
      </c>
      <c r="C31" s="1"/>
      <c r="D31" s="25">
        <f>Caerdydd!D42</f>
        <v>63892</v>
      </c>
      <c r="E31" s="4"/>
      <c r="F31" s="3" t="s">
        <v>194</v>
      </c>
    </row>
    <row r="32" spans="1:6" s="2" customFormat="1" ht="15.75">
      <c r="A32" s="1"/>
      <c r="C32" s="1"/>
      <c r="D32" s="26"/>
      <c r="E32" s="1"/>
      <c r="F32" s="1"/>
    </row>
    <row r="33" spans="1:7" s="14" customFormat="1" ht="15.75">
      <c r="A33" s="15" t="s">
        <v>1296</v>
      </c>
      <c r="C33" s="12"/>
      <c r="D33" s="18">
        <f>'Sir Gaerfyrddin'!D64</f>
        <v>53991</v>
      </c>
      <c r="E33" s="16"/>
      <c r="F33" s="15" t="s">
        <v>1475</v>
      </c>
      <c r="G33" s="13"/>
    </row>
    <row r="34" spans="1:7" s="14" customFormat="1" ht="15.75">
      <c r="A34" s="12"/>
      <c r="C34" s="12"/>
      <c r="D34" s="19"/>
      <c r="E34" s="12"/>
      <c r="F34" s="12"/>
      <c r="G34" s="13"/>
    </row>
    <row r="35" spans="1:7" s="14" customFormat="1" ht="15.75">
      <c r="A35" s="15" t="s">
        <v>1298</v>
      </c>
      <c r="C35" s="12"/>
      <c r="D35" s="18">
        <f>'Sir Gaerfyrddin'!D65</f>
        <v>22694</v>
      </c>
      <c r="E35" s="16"/>
      <c r="F35" s="15" t="s">
        <v>1475</v>
      </c>
      <c r="G35" s="13"/>
    </row>
    <row r="36" spans="1:7" s="14" customFormat="1" ht="16.5" thickBot="1">
      <c r="A36" s="12"/>
      <c r="C36" s="12"/>
      <c r="D36" s="20">
        <f>'Sir Benfro'!D68</f>
        <v>32424</v>
      </c>
      <c r="E36" s="17"/>
      <c r="F36" s="15" t="s">
        <v>1476</v>
      </c>
      <c r="G36" s="13"/>
    </row>
    <row r="37" spans="1:7" s="14" customFormat="1" ht="16.5" thickBot="1">
      <c r="A37" s="12"/>
      <c r="C37" s="12"/>
      <c r="D37" s="20">
        <f>D35+D36</f>
        <v>55118</v>
      </c>
      <c r="E37" s="16"/>
      <c r="F37" s="12"/>
      <c r="G37" s="13"/>
    </row>
    <row r="38" spans="1:7" s="14" customFormat="1" ht="15.75">
      <c r="A38" s="12"/>
      <c r="C38" s="12"/>
      <c r="D38" s="19"/>
      <c r="E38" s="12"/>
      <c r="F38" s="12"/>
      <c r="G38" s="13"/>
    </row>
    <row r="39" spans="1:7" s="14" customFormat="1" ht="16.5" thickBot="1">
      <c r="A39" s="15" t="s">
        <v>1300</v>
      </c>
      <c r="C39" s="12"/>
      <c r="D39" s="18">
        <f>Ceredigion!D46</f>
        <v>50432</v>
      </c>
      <c r="E39" s="18"/>
      <c r="F39" s="15" t="s">
        <v>1267</v>
      </c>
      <c r="G39" s="13"/>
    </row>
    <row r="40" spans="1:7" s="14" customFormat="1" ht="16.5" thickBot="1">
      <c r="A40" s="15"/>
      <c r="C40" s="12"/>
      <c r="D40" s="36">
        <f>SUM(D39:D39)</f>
        <v>50432</v>
      </c>
      <c r="E40" s="18"/>
      <c r="F40" s="15"/>
      <c r="G40" s="13"/>
    </row>
    <row r="41" spans="1:7" s="14" customFormat="1" ht="15.75">
      <c r="A41" s="12"/>
      <c r="C41" s="12"/>
      <c r="D41" s="19"/>
      <c r="E41" s="12"/>
      <c r="F41" s="12"/>
      <c r="G41" s="13"/>
    </row>
    <row r="42" spans="1:6" s="8" customFormat="1" ht="15.75">
      <c r="A42" s="9" t="s">
        <v>1302</v>
      </c>
      <c r="C42" s="7"/>
      <c r="D42" s="21">
        <f>'Sir Ddinbych'!D36</f>
        <v>6075</v>
      </c>
      <c r="E42" s="10"/>
      <c r="F42" s="9" t="s">
        <v>1353</v>
      </c>
    </row>
    <row r="43" spans="1:6" s="8" customFormat="1" ht="16.5" thickBot="1">
      <c r="A43" s="9"/>
      <c r="C43" s="7"/>
      <c r="D43" s="21">
        <f>Wrecsam!D53</f>
        <v>47019</v>
      </c>
      <c r="E43" s="10"/>
      <c r="F43" s="9" t="s">
        <v>1355</v>
      </c>
    </row>
    <row r="44" spans="1:6" s="8" customFormat="1" ht="16.5" thickBot="1">
      <c r="A44" s="9"/>
      <c r="C44" s="7"/>
      <c r="D44" s="24">
        <f>SUM(D42:D43)</f>
        <v>53094</v>
      </c>
      <c r="E44" s="10"/>
      <c r="F44" s="9"/>
    </row>
    <row r="45" spans="1:6" s="8" customFormat="1" ht="15.75">
      <c r="A45" s="7"/>
      <c r="C45" s="7"/>
      <c r="D45" s="22"/>
      <c r="E45" s="7"/>
      <c r="F45" s="7"/>
    </row>
    <row r="46" spans="1:6" s="8" customFormat="1" ht="15.75">
      <c r="A46" s="9" t="s">
        <v>1304</v>
      </c>
      <c r="C46" s="7"/>
      <c r="D46" s="21">
        <f>Conwy!D44</f>
        <v>44707</v>
      </c>
      <c r="E46" s="10"/>
      <c r="F46" s="9" t="s">
        <v>1356</v>
      </c>
    </row>
    <row r="47" spans="1:6" s="8" customFormat="1" ht="16.5" thickBot="1">
      <c r="A47" s="7"/>
      <c r="C47" s="7"/>
      <c r="D47" s="23">
        <f>'Sir Ddinbych'!D37</f>
        <v>12155</v>
      </c>
      <c r="E47" s="11"/>
      <c r="F47" s="9" t="s">
        <v>1353</v>
      </c>
    </row>
    <row r="48" spans="1:6" s="8" customFormat="1" ht="16.5" thickBot="1">
      <c r="A48" s="7"/>
      <c r="C48" s="7"/>
      <c r="D48" s="23">
        <f>SUM(D46:D47)</f>
        <v>56862</v>
      </c>
      <c r="E48" s="10"/>
      <c r="F48" s="7"/>
    </row>
    <row r="49" spans="1:6" s="8" customFormat="1" ht="15.75">
      <c r="A49" s="7"/>
      <c r="C49" s="7"/>
      <c r="D49" s="22"/>
      <c r="E49" s="7"/>
      <c r="F49" s="7"/>
    </row>
    <row r="50" spans="1:8" s="2" customFormat="1" ht="15.75">
      <c r="A50" s="3" t="s">
        <v>1307</v>
      </c>
      <c r="C50" s="1"/>
      <c r="D50" s="25">
        <f>'Rhondda, Cynon, Taff'!D64</f>
        <v>49405</v>
      </c>
      <c r="F50" s="3" t="s">
        <v>375</v>
      </c>
      <c r="H50" s="5"/>
    </row>
    <row r="51" spans="1:8" s="2" customFormat="1" ht="15.75">
      <c r="A51" s="1"/>
      <c r="C51" s="1"/>
      <c r="D51" s="26"/>
      <c r="F51" s="1"/>
      <c r="G51" s="1"/>
      <c r="H51" s="5"/>
    </row>
    <row r="52" spans="1:6" s="8" customFormat="1" ht="15.75">
      <c r="A52" s="9" t="s">
        <v>1309</v>
      </c>
      <c r="C52" s="7"/>
      <c r="D52" s="21">
        <f>'Sir y Fflint'!D64</f>
        <v>52388</v>
      </c>
      <c r="E52" s="10"/>
      <c r="F52" s="9" t="s">
        <v>1352</v>
      </c>
    </row>
    <row r="53" spans="1:6" s="8" customFormat="1" ht="15.75">
      <c r="A53" s="7"/>
      <c r="C53" s="7"/>
      <c r="D53" s="22"/>
      <c r="E53" s="7"/>
      <c r="F53" s="7"/>
    </row>
    <row r="54" spans="1:6" s="8" customFormat="1" ht="16.5" thickBot="1">
      <c r="A54" s="31" t="s">
        <v>384</v>
      </c>
      <c r="B54" s="32"/>
      <c r="C54" s="33"/>
      <c r="D54" s="34">
        <f>Gwynedd!D78</f>
        <v>42353</v>
      </c>
      <c r="E54" s="35"/>
      <c r="F54" s="31" t="s">
        <v>121</v>
      </c>
    </row>
    <row r="55" spans="1:6" s="8" customFormat="1" ht="16.5" thickBot="1">
      <c r="A55" s="3" t="s">
        <v>384</v>
      </c>
      <c r="B55" s="2"/>
      <c r="C55" s="1"/>
      <c r="D55" s="28">
        <f>SUM(D54:D54)</f>
        <v>42353</v>
      </c>
      <c r="E55" s="7"/>
      <c r="F55" s="9"/>
    </row>
    <row r="56" spans="1:6" s="8" customFormat="1" ht="15.75">
      <c r="A56" s="7"/>
      <c r="C56" s="7"/>
      <c r="D56" s="22"/>
      <c r="E56" s="7"/>
      <c r="F56" s="7"/>
    </row>
    <row r="57" spans="1:7" s="2" customFormat="1" ht="15.75">
      <c r="A57" s="3" t="s">
        <v>1311</v>
      </c>
      <c r="C57" s="1"/>
      <c r="D57" s="25">
        <f>Abertawe!D52</f>
        <v>59478</v>
      </c>
      <c r="E57" s="4"/>
      <c r="F57" s="3" t="s">
        <v>297</v>
      </c>
      <c r="G57" s="5"/>
    </row>
    <row r="58" spans="1:7" s="2" customFormat="1" ht="15.75">
      <c r="A58" s="1"/>
      <c r="C58" s="1"/>
      <c r="D58" s="26"/>
      <c r="E58" s="1"/>
      <c r="F58" s="1"/>
      <c r="G58" s="5"/>
    </row>
    <row r="59" spans="1:6" s="2" customFormat="1" ht="15.75">
      <c r="A59" s="3" t="s">
        <v>1313</v>
      </c>
      <c r="C59" s="1"/>
      <c r="D59" s="25">
        <f>Caerffili!D40</f>
        <v>53306</v>
      </c>
      <c r="E59" s="4"/>
      <c r="F59" s="3" t="s">
        <v>47</v>
      </c>
    </row>
    <row r="60" spans="1:6" s="2" customFormat="1" ht="15.75">
      <c r="A60" s="1"/>
      <c r="C60" s="1"/>
      <c r="D60" s="26"/>
      <c r="E60" s="1"/>
      <c r="F60" s="1"/>
    </row>
    <row r="61" spans="1:7" s="14" customFormat="1" ht="15.75">
      <c r="A61" s="15" t="s">
        <v>1315</v>
      </c>
      <c r="C61" s="12"/>
      <c r="D61" s="18">
        <f>'Sir Gaerfyrddin'!D66</f>
        <v>57202</v>
      </c>
      <c r="E61" s="16"/>
      <c r="F61" s="15" t="s">
        <v>1475</v>
      </c>
      <c r="G61" s="13"/>
    </row>
    <row r="62" spans="1:7" s="14" customFormat="1" ht="15.75">
      <c r="A62" s="12"/>
      <c r="C62" s="12"/>
      <c r="D62" s="19"/>
      <c r="E62" s="12"/>
      <c r="F62" s="12"/>
      <c r="G62" s="13"/>
    </row>
    <row r="63" spans="1:8" s="2" customFormat="1" ht="15.75">
      <c r="A63" s="3" t="s">
        <v>217</v>
      </c>
      <c r="C63" s="1"/>
      <c r="D63" s="25">
        <f>'Merthyr Tudful'!D17</f>
        <v>42082</v>
      </c>
      <c r="F63" s="3" t="s">
        <v>1270</v>
      </c>
      <c r="H63" s="5"/>
    </row>
    <row r="64" spans="1:8" s="2" customFormat="1" ht="16.5" thickBot="1">
      <c r="A64" s="31" t="s">
        <v>217</v>
      </c>
      <c r="B64" s="32"/>
      <c r="C64" s="33"/>
      <c r="D64" s="25">
        <f>Caerffili!D41</f>
        <v>11084</v>
      </c>
      <c r="F64" s="31" t="s">
        <v>47</v>
      </c>
      <c r="H64" s="5"/>
    </row>
    <row r="65" spans="1:8" s="2" customFormat="1" ht="16.5" thickBot="1">
      <c r="A65" s="3" t="s">
        <v>1318</v>
      </c>
      <c r="C65" s="1"/>
      <c r="D65" s="28">
        <f>SUM(D63:D64)</f>
        <v>53166</v>
      </c>
      <c r="F65" s="4"/>
      <c r="G65" s="3"/>
      <c r="H65" s="5"/>
    </row>
    <row r="66" spans="1:8" s="2" customFormat="1" ht="15.75">
      <c r="A66" s="1"/>
      <c r="C66" s="1"/>
      <c r="D66" s="26"/>
      <c r="F66" s="1"/>
      <c r="G66" s="1"/>
      <c r="H66" s="5"/>
    </row>
    <row r="67" spans="1:6" s="2" customFormat="1" ht="15.75">
      <c r="A67" s="3" t="s">
        <v>1320</v>
      </c>
      <c r="C67" s="1"/>
      <c r="D67" s="25">
        <f>'Sir Fynwy'!D48</f>
        <v>55138</v>
      </c>
      <c r="E67" s="4"/>
      <c r="F67" s="3" t="s">
        <v>48</v>
      </c>
    </row>
    <row r="68" spans="1:6" s="2" customFormat="1" ht="16.5" thickBot="1">
      <c r="A68" s="1"/>
      <c r="C68" s="1"/>
      <c r="D68" s="27">
        <f>'Tor-faen'!D30</f>
        <v>7591</v>
      </c>
      <c r="E68" s="6"/>
      <c r="F68" s="3" t="s">
        <v>49</v>
      </c>
    </row>
    <row r="69" spans="1:6" s="2" customFormat="1" ht="16.5" thickBot="1">
      <c r="A69" s="1"/>
      <c r="C69" s="1"/>
      <c r="D69" s="27">
        <f>SUM(D67:D68)</f>
        <v>62729</v>
      </c>
      <c r="E69" s="4"/>
      <c r="F69" s="1"/>
    </row>
    <row r="70" spans="1:6" s="2" customFormat="1" ht="15.75">
      <c r="A70" s="1"/>
      <c r="C70" s="1"/>
      <c r="D70" s="26"/>
      <c r="E70" s="1"/>
      <c r="F70" s="1"/>
    </row>
    <row r="71" spans="1:6" s="2" customFormat="1" ht="15.75">
      <c r="A71" s="3" t="s">
        <v>1322</v>
      </c>
      <c r="C71" s="1"/>
      <c r="D71" s="25">
        <f>Powys!D80</f>
        <v>46989</v>
      </c>
      <c r="E71" s="4"/>
      <c r="F71" s="3" t="s">
        <v>1354</v>
      </c>
    </row>
    <row r="72" spans="1:6" s="2" customFormat="1" ht="15.75">
      <c r="A72" s="3"/>
      <c r="C72" s="1"/>
      <c r="D72" s="25"/>
      <c r="E72" s="4"/>
      <c r="F72" s="3"/>
    </row>
    <row r="73" spans="1:7" s="2" customFormat="1" ht="15.75">
      <c r="A73" s="3" t="s">
        <v>1324</v>
      </c>
      <c r="C73" s="1"/>
      <c r="D73" s="25">
        <f>'Castell-nedd Port Talbot'!D49</f>
        <v>54691</v>
      </c>
      <c r="E73" s="4"/>
      <c r="F73" s="3" t="s">
        <v>296</v>
      </c>
      <c r="G73" s="5"/>
    </row>
    <row r="74" spans="1:7" s="2" customFormat="1" ht="15.75">
      <c r="A74" s="3"/>
      <c r="C74" s="1"/>
      <c r="D74" s="30">
        <f>SUM(D73:D73)</f>
        <v>54691</v>
      </c>
      <c r="E74" s="4"/>
      <c r="F74" s="3"/>
      <c r="G74" s="5"/>
    </row>
    <row r="75" spans="1:6" s="2" customFormat="1" ht="15.75">
      <c r="A75" s="1"/>
      <c r="B75" s="1"/>
      <c r="C75" s="1"/>
      <c r="D75" s="26"/>
      <c r="E75" s="1"/>
      <c r="F75" s="1"/>
    </row>
    <row r="76" spans="1:6" s="2" customFormat="1" ht="15.75">
      <c r="A76" s="3" t="s">
        <v>1326</v>
      </c>
      <c r="C76" s="1"/>
      <c r="D76" s="25">
        <f>'Sir Fynwy'!D49</f>
        <v>13129</v>
      </c>
      <c r="E76" s="4"/>
      <c r="F76" s="3" t="s">
        <v>48</v>
      </c>
    </row>
    <row r="77" spans="1:6" s="2" customFormat="1" ht="16.5" thickBot="1">
      <c r="A77" s="1"/>
      <c r="C77" s="1"/>
      <c r="D77" s="27">
        <f>Casnewydd!D26</f>
        <v>40830</v>
      </c>
      <c r="E77" s="6"/>
      <c r="F77" s="3" t="s">
        <v>50</v>
      </c>
    </row>
    <row r="78" spans="1:6" s="2" customFormat="1" ht="16.5" thickBot="1">
      <c r="A78" s="1"/>
      <c r="C78" s="1"/>
      <c r="D78" s="27">
        <f>SUM(D76:D77)</f>
        <v>53959</v>
      </c>
      <c r="E78" s="4"/>
      <c r="F78" s="1"/>
    </row>
    <row r="79" spans="1:6" s="2" customFormat="1" ht="15.75">
      <c r="A79" s="1"/>
      <c r="C79" s="1"/>
      <c r="D79" s="26"/>
      <c r="E79" s="1"/>
      <c r="F79" s="1"/>
    </row>
    <row r="80" spans="1:6" s="2" customFormat="1" ht="15.75">
      <c r="A80" s="3" t="s">
        <v>1328</v>
      </c>
      <c r="C80" s="1"/>
      <c r="D80" s="25">
        <f>Casnewydd!D27</f>
        <v>60101</v>
      </c>
      <c r="E80" s="4"/>
      <c r="F80" s="3" t="s">
        <v>50</v>
      </c>
    </row>
    <row r="81" spans="1:6" s="2" customFormat="1" ht="15.75">
      <c r="A81" s="1"/>
      <c r="C81" s="1"/>
      <c r="D81" s="26"/>
      <c r="E81" s="1"/>
      <c r="F81" s="1"/>
    </row>
    <row r="82" spans="1:8" s="2" customFormat="1" ht="15.75">
      <c r="A82" s="3" t="s">
        <v>1330</v>
      </c>
      <c r="C82" s="1"/>
      <c r="D82" s="25">
        <f>'Pen-y-bont ar Ogwr'!D46</f>
        <v>42752</v>
      </c>
      <c r="F82" s="3" t="s">
        <v>192</v>
      </c>
      <c r="H82" s="5"/>
    </row>
    <row r="83" spans="1:8" s="2" customFormat="1" ht="16.5" thickBot="1">
      <c r="A83" s="1"/>
      <c r="C83" s="1"/>
      <c r="D83" s="27">
        <f>'Rhondda, Cynon, Taff'!D65</f>
        <v>11862</v>
      </c>
      <c r="F83" s="3" t="s">
        <v>375</v>
      </c>
      <c r="H83" s="5"/>
    </row>
    <row r="84" spans="1:8" s="2" customFormat="1" ht="16.5" thickBot="1">
      <c r="A84" s="1"/>
      <c r="C84" s="1"/>
      <c r="D84" s="27">
        <f>D82+D83</f>
        <v>54614</v>
      </c>
      <c r="F84" s="1"/>
      <c r="H84" s="5"/>
    </row>
    <row r="85" spans="1:8" s="2" customFormat="1" ht="15.75">
      <c r="A85" s="1"/>
      <c r="C85" s="1"/>
      <c r="D85" s="26"/>
      <c r="F85" s="1"/>
      <c r="H85" s="5"/>
    </row>
    <row r="86" spans="1:8" s="2" customFormat="1" ht="16.5" thickBot="1">
      <c r="A86" s="1" t="s">
        <v>250</v>
      </c>
      <c r="C86" s="1"/>
      <c r="D86" s="29">
        <f>'Rhondda, Cynon, Taff'!D66</f>
        <v>56525</v>
      </c>
      <c r="F86" s="3" t="s">
        <v>375</v>
      </c>
      <c r="H86" s="5"/>
    </row>
    <row r="87" spans="1:8" s="2" customFormat="1" ht="16.5" thickBot="1">
      <c r="A87" s="1" t="s">
        <v>1332</v>
      </c>
      <c r="C87" s="1"/>
      <c r="D87" s="28">
        <f>SUM(D86:D86)</f>
        <v>56525</v>
      </c>
      <c r="F87" s="6"/>
      <c r="G87" s="3"/>
      <c r="H87" s="5"/>
    </row>
    <row r="88" spans="1:8" s="2" customFormat="1" ht="15.75">
      <c r="A88" s="1"/>
      <c r="C88" s="1"/>
      <c r="D88" s="26"/>
      <c r="F88" s="1"/>
      <c r="G88" s="1"/>
      <c r="H88" s="5"/>
    </row>
    <row r="89" spans="1:7" s="14" customFormat="1" ht="15.75">
      <c r="A89" s="15" t="s">
        <v>1335</v>
      </c>
      <c r="C89" s="12"/>
      <c r="D89" s="18">
        <f>'Sir Benfro'!D69</f>
        <v>54638</v>
      </c>
      <c r="E89" s="16"/>
      <c r="F89" s="15" t="s">
        <v>1476</v>
      </c>
      <c r="G89" s="13"/>
    </row>
    <row r="90" spans="1:6" s="2" customFormat="1" ht="15.75">
      <c r="A90" s="1"/>
      <c r="B90" s="1"/>
      <c r="C90" s="1"/>
      <c r="D90" s="26"/>
      <c r="E90" s="1"/>
      <c r="F90" s="1"/>
    </row>
    <row r="91" spans="1:8" s="2" customFormat="1" ht="15.75">
      <c r="A91" s="3" t="s">
        <v>1337</v>
      </c>
      <c r="C91" s="1"/>
      <c r="D91" s="25">
        <f>'Rhondda, Cynon, Taff'!D67</f>
        <v>49161</v>
      </c>
      <c r="F91" s="3" t="s">
        <v>375</v>
      </c>
      <c r="H91" s="5"/>
    </row>
    <row r="92" spans="1:8" s="2" customFormat="1" ht="15.75">
      <c r="A92" s="1"/>
      <c r="B92" s="1"/>
      <c r="C92" s="1"/>
      <c r="D92" s="26"/>
      <c r="F92" s="1"/>
      <c r="G92" s="1"/>
      <c r="H92" s="5"/>
    </row>
    <row r="93" spans="1:7" s="2" customFormat="1" ht="15.75">
      <c r="A93" s="3" t="s">
        <v>1339</v>
      </c>
      <c r="C93" s="1"/>
      <c r="D93" s="25">
        <f>Abertawe!D53</f>
        <v>55392</v>
      </c>
      <c r="E93" s="4"/>
      <c r="F93" s="3" t="s">
        <v>297</v>
      </c>
      <c r="G93" s="5"/>
    </row>
    <row r="94" spans="1:7" s="2" customFormat="1" ht="15.75">
      <c r="A94" s="1"/>
      <c r="C94" s="1"/>
      <c r="D94" s="26"/>
      <c r="E94" s="1"/>
      <c r="F94" s="1"/>
      <c r="G94" s="5"/>
    </row>
    <row r="95" spans="1:7" s="2" customFormat="1" ht="15.75">
      <c r="A95" s="3" t="s">
        <v>1341</v>
      </c>
      <c r="C95" s="1"/>
      <c r="D95" s="25">
        <f>Abertawe!D54</f>
        <v>51952</v>
      </c>
      <c r="E95" s="4"/>
      <c r="F95" s="3" t="s">
        <v>297</v>
      </c>
      <c r="G95" s="5"/>
    </row>
    <row r="97" spans="1:6" s="2" customFormat="1" ht="15.75">
      <c r="A97" s="3" t="s">
        <v>1343</v>
      </c>
      <c r="C97" s="1"/>
      <c r="D97" s="25">
        <f>'Tor-faen'!D31</f>
        <v>58562</v>
      </c>
      <c r="E97" s="4"/>
      <c r="F97" s="3" t="s">
        <v>49</v>
      </c>
    </row>
    <row r="98" spans="1:6" s="2" customFormat="1" ht="15.75">
      <c r="A98" s="1"/>
      <c r="B98" s="1"/>
      <c r="C98" s="1"/>
      <c r="D98" s="26"/>
      <c r="E98" s="1"/>
      <c r="F98" s="1"/>
    </row>
    <row r="99" spans="1:6" s="8" customFormat="1" ht="15.75">
      <c r="A99" s="9" t="s">
        <v>1345</v>
      </c>
      <c r="C99" s="7"/>
      <c r="D99" s="21">
        <f>'Sir Ddinbych'!D38</f>
        <v>55839</v>
      </c>
      <c r="E99" s="10"/>
      <c r="F99" s="9" t="s">
        <v>1353</v>
      </c>
    </row>
    <row r="100" spans="1:6" s="8" customFormat="1" ht="15.75">
      <c r="A100" s="7"/>
      <c r="C100" s="7"/>
      <c r="D100" s="22"/>
      <c r="E100" s="7"/>
      <c r="F100" s="7"/>
    </row>
    <row r="101" spans="1:6" s="2" customFormat="1" ht="15.75">
      <c r="A101" s="3" t="s">
        <v>1347</v>
      </c>
      <c r="C101" s="1"/>
      <c r="D101" s="25">
        <f>'Bro Morgannwg'!D32</f>
        <v>69673</v>
      </c>
      <c r="E101" s="4"/>
      <c r="F101" s="3" t="s">
        <v>193</v>
      </c>
    </row>
    <row r="102" spans="1:6" s="2" customFormat="1" ht="15.75">
      <c r="A102" s="1"/>
      <c r="C102" s="1"/>
      <c r="D102" s="26"/>
      <c r="E102" s="1"/>
      <c r="F102" s="1"/>
    </row>
    <row r="103" spans="1:6" s="8" customFormat="1" ht="15.75">
      <c r="A103" s="9" t="s">
        <v>1349</v>
      </c>
      <c r="C103" s="7"/>
      <c r="D103" s="21">
        <f>Wrecsam!D54</f>
        <v>48861</v>
      </c>
      <c r="E103" s="10"/>
      <c r="F103" s="9" t="s">
        <v>1355</v>
      </c>
    </row>
    <row r="104" spans="1:7" s="14" customFormat="1" ht="15.75">
      <c r="A104" s="12"/>
      <c r="B104" s="12"/>
      <c r="C104" s="12"/>
      <c r="D104" s="19"/>
      <c r="E104" s="12"/>
      <c r="F104" s="12"/>
      <c r="G104" s="13"/>
    </row>
    <row r="105" spans="1:7" s="2" customFormat="1" ht="15.75">
      <c r="A105" s="3" t="s">
        <v>1351</v>
      </c>
      <c r="C105" s="1"/>
      <c r="D105" s="25">
        <f>'Ynys Môn'!D17</f>
        <v>49287</v>
      </c>
      <c r="E105" s="4"/>
      <c r="F105" s="3" t="s">
        <v>1269</v>
      </c>
      <c r="G105" s="5"/>
    </row>
    <row r="106" spans="1:7" s="2" customFormat="1" ht="15.75">
      <c r="A106" s="1"/>
      <c r="B106" s="1"/>
      <c r="C106" s="1"/>
      <c r="D106" s="26"/>
      <c r="E106" s="1"/>
      <c r="F106" s="1"/>
      <c r="G106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40">
      <selection activeCell="K54" sqref="K54"/>
    </sheetView>
  </sheetViews>
  <sheetFormatPr defaultColWidth="8.796875" defaultRowHeight="15"/>
  <cols>
    <col min="1" max="1" width="2.8984375" style="40" customWidth="1"/>
    <col min="2" max="2" width="20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3.69921875" style="40" customWidth="1"/>
    <col min="7" max="7" width="12.59765625" style="40" bestFit="1" customWidth="1"/>
    <col min="8" max="16384" width="8.8984375" style="40" customWidth="1"/>
  </cols>
  <sheetData>
    <row r="1" s="51" customFormat="1" ht="15.75">
      <c r="A1" s="52" t="s">
        <v>1873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7" s="5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5" ht="15.75">
      <c r="D4" s="49">
        <f>SUM(D5:D23)+SUM(D26:D36)+SUM(D39:D45)+SUM(D48:D62)</f>
        <v>166953</v>
      </c>
      <c r="E4" s="50"/>
    </row>
    <row r="5" spans="1:7" ht="15.75">
      <c r="A5" s="55">
        <v>1</v>
      </c>
      <c r="B5" s="48" t="s">
        <v>1876</v>
      </c>
      <c r="C5" s="48" t="s">
        <v>785</v>
      </c>
      <c r="D5" s="124">
        <v>3571</v>
      </c>
      <c r="E5" s="50"/>
      <c r="F5" s="48" t="s">
        <v>1307</v>
      </c>
      <c r="G5" s="48" t="s">
        <v>1307</v>
      </c>
    </row>
    <row r="6" spans="1:7" ht="15.75">
      <c r="A6" s="55">
        <v>2</v>
      </c>
      <c r="B6" s="48" t="s">
        <v>1877</v>
      </c>
      <c r="C6" s="48" t="s">
        <v>786</v>
      </c>
      <c r="D6" s="124">
        <v>3261</v>
      </c>
      <c r="E6" s="50"/>
      <c r="F6" s="48" t="s">
        <v>1307</v>
      </c>
      <c r="G6" s="48" t="s">
        <v>1307</v>
      </c>
    </row>
    <row r="7" spans="1:7" ht="15.75">
      <c r="A7" s="55">
        <v>3</v>
      </c>
      <c r="B7" s="48" t="s">
        <v>224</v>
      </c>
      <c r="C7" s="48" t="s">
        <v>787</v>
      </c>
      <c r="D7" s="124">
        <v>4288</v>
      </c>
      <c r="E7" s="50"/>
      <c r="F7" s="48" t="s">
        <v>1307</v>
      </c>
      <c r="G7" s="48" t="s">
        <v>1307</v>
      </c>
    </row>
    <row r="8" spans="1:7" ht="15.75">
      <c r="A8" s="55">
        <v>4</v>
      </c>
      <c r="B8" s="48" t="s">
        <v>1878</v>
      </c>
      <c r="C8" s="48" t="s">
        <v>788</v>
      </c>
      <c r="D8" s="124">
        <v>4772</v>
      </c>
      <c r="E8" s="50"/>
      <c r="F8" s="48" t="s">
        <v>1307</v>
      </c>
      <c r="G8" s="48" t="s">
        <v>1307</v>
      </c>
    </row>
    <row r="9" spans="1:7" ht="15.75">
      <c r="A9" s="55">
        <v>5</v>
      </c>
      <c r="B9" s="48" t="s">
        <v>1879</v>
      </c>
      <c r="C9" s="48" t="s">
        <v>789</v>
      </c>
      <c r="D9" s="124">
        <v>7036</v>
      </c>
      <c r="E9" s="50"/>
      <c r="F9" s="48" t="s">
        <v>1307</v>
      </c>
      <c r="G9" s="48" t="s">
        <v>1307</v>
      </c>
    </row>
    <row r="10" spans="1:7" ht="15.75">
      <c r="A10" s="55">
        <v>6</v>
      </c>
      <c r="B10" s="48" t="s">
        <v>225</v>
      </c>
      <c r="C10" s="48" t="s">
        <v>790</v>
      </c>
      <c r="D10" s="124">
        <v>3090</v>
      </c>
      <c r="E10" s="50"/>
      <c r="F10" s="48" t="s">
        <v>1332</v>
      </c>
      <c r="G10" s="48" t="s">
        <v>1332</v>
      </c>
    </row>
    <row r="11" spans="1:7" ht="15.75">
      <c r="A11" s="55">
        <v>7</v>
      </c>
      <c r="B11" s="48" t="s">
        <v>226</v>
      </c>
      <c r="C11" s="48" t="s">
        <v>791</v>
      </c>
      <c r="D11" s="124">
        <v>3264</v>
      </c>
      <c r="E11" s="50"/>
      <c r="F11" s="48" t="s">
        <v>1330</v>
      </c>
      <c r="G11" s="48" t="s">
        <v>1330</v>
      </c>
    </row>
    <row r="12" spans="1:7" ht="15.75">
      <c r="A12" s="55">
        <v>8</v>
      </c>
      <c r="B12" s="48" t="s">
        <v>1880</v>
      </c>
      <c r="C12" s="48" t="s">
        <v>792</v>
      </c>
      <c r="D12" s="124">
        <v>3469</v>
      </c>
      <c r="E12" s="50"/>
      <c r="F12" s="48" t="s">
        <v>1332</v>
      </c>
      <c r="G12" s="48" t="s">
        <v>1332</v>
      </c>
    </row>
    <row r="13" spans="1:7" ht="15.75">
      <c r="A13" s="55">
        <v>9</v>
      </c>
      <c r="B13" s="48" t="s">
        <v>227</v>
      </c>
      <c r="C13" s="48" t="s">
        <v>793</v>
      </c>
      <c r="D13" s="124">
        <v>1998</v>
      </c>
      <c r="E13" s="50"/>
      <c r="F13" s="48" t="s">
        <v>1307</v>
      </c>
      <c r="G13" s="48" t="s">
        <v>1307</v>
      </c>
    </row>
    <row r="14" spans="1:7" ht="15.75">
      <c r="A14" s="55">
        <v>10</v>
      </c>
      <c r="B14" s="48" t="s">
        <v>229</v>
      </c>
      <c r="C14" s="48" t="s">
        <v>794</v>
      </c>
      <c r="D14" s="124">
        <v>1975</v>
      </c>
      <c r="E14" s="50"/>
      <c r="F14" s="48" t="s">
        <v>1337</v>
      </c>
      <c r="G14" s="48" t="s">
        <v>1337</v>
      </c>
    </row>
    <row r="15" spans="1:7" ht="15.75">
      <c r="A15" s="55">
        <v>11</v>
      </c>
      <c r="B15" s="48" t="s">
        <v>228</v>
      </c>
      <c r="C15" s="48" t="s">
        <v>795</v>
      </c>
      <c r="D15" s="124">
        <v>3467</v>
      </c>
      <c r="E15" s="50"/>
      <c r="F15" s="48" t="s">
        <v>1307</v>
      </c>
      <c r="G15" s="48" t="s">
        <v>1307</v>
      </c>
    </row>
    <row r="16" spans="1:7" ht="15.75">
      <c r="A16" s="55">
        <v>12</v>
      </c>
      <c r="B16" s="48" t="s">
        <v>1881</v>
      </c>
      <c r="C16" s="48" t="s">
        <v>796</v>
      </c>
      <c r="D16" s="124">
        <v>3905</v>
      </c>
      <c r="E16" s="50"/>
      <c r="F16" s="48" t="s">
        <v>1337</v>
      </c>
      <c r="G16" s="48" t="s">
        <v>1337</v>
      </c>
    </row>
    <row r="17" spans="1:7" ht="15.75">
      <c r="A17" s="55">
        <v>13</v>
      </c>
      <c r="B17" s="48" t="s">
        <v>1882</v>
      </c>
      <c r="C17" s="48" t="s">
        <v>797</v>
      </c>
      <c r="D17" s="124">
        <v>3040</v>
      </c>
      <c r="E17" s="50"/>
      <c r="F17" s="48" t="s">
        <v>1337</v>
      </c>
      <c r="G17" s="48" t="s">
        <v>1337</v>
      </c>
    </row>
    <row r="18" spans="1:7" ht="15.75">
      <c r="A18" s="55">
        <v>14</v>
      </c>
      <c r="B18" s="48" t="s">
        <v>230</v>
      </c>
      <c r="C18" s="48" t="s">
        <v>798</v>
      </c>
      <c r="D18" s="124">
        <v>2411</v>
      </c>
      <c r="E18" s="50"/>
      <c r="F18" s="48" t="s">
        <v>1330</v>
      </c>
      <c r="G18" s="48" t="s">
        <v>1330</v>
      </c>
    </row>
    <row r="19" spans="1:7" ht="15.75">
      <c r="A19" s="55">
        <v>15</v>
      </c>
      <c r="B19" s="48" t="s">
        <v>231</v>
      </c>
      <c r="C19" s="48" t="s">
        <v>799</v>
      </c>
      <c r="D19" s="124">
        <v>2039</v>
      </c>
      <c r="E19" s="50"/>
      <c r="F19" s="48" t="s">
        <v>1307</v>
      </c>
      <c r="G19" s="48" t="s">
        <v>1307</v>
      </c>
    </row>
    <row r="20" spans="1:7" ht="15.75">
      <c r="A20" s="55">
        <v>16</v>
      </c>
      <c r="B20" s="48" t="s">
        <v>87</v>
      </c>
      <c r="C20" s="48" t="s">
        <v>800</v>
      </c>
      <c r="D20" s="124">
        <v>1455</v>
      </c>
      <c r="E20" s="50"/>
      <c r="F20" s="48" t="s">
        <v>1332</v>
      </c>
      <c r="G20" s="48" t="s">
        <v>1332</v>
      </c>
    </row>
    <row r="21" spans="1:7" ht="15.75">
      <c r="A21" s="55">
        <v>17</v>
      </c>
      <c r="B21" s="48" t="s">
        <v>1883</v>
      </c>
      <c r="C21" s="48" t="s">
        <v>801</v>
      </c>
      <c r="D21" s="124">
        <v>2869</v>
      </c>
      <c r="E21" s="50"/>
      <c r="F21" s="48" t="s">
        <v>1332</v>
      </c>
      <c r="G21" s="48" t="s">
        <v>1332</v>
      </c>
    </row>
    <row r="22" spans="1:7" ht="15.75">
      <c r="A22" s="55">
        <v>18</v>
      </c>
      <c r="B22" s="48" t="s">
        <v>232</v>
      </c>
      <c r="C22" s="48" t="s">
        <v>802</v>
      </c>
      <c r="D22" s="124">
        <v>3076</v>
      </c>
      <c r="E22" s="50"/>
      <c r="F22" s="48" t="s">
        <v>1307</v>
      </c>
      <c r="G22" s="48" t="s">
        <v>1307</v>
      </c>
    </row>
    <row r="23" spans="1:7" ht="15.75">
      <c r="A23" s="55">
        <v>19</v>
      </c>
      <c r="B23" s="48" t="s">
        <v>233</v>
      </c>
      <c r="C23" s="48" t="s">
        <v>833</v>
      </c>
      <c r="D23" s="124">
        <v>2610</v>
      </c>
      <c r="E23" s="50"/>
      <c r="F23" s="48" t="s">
        <v>1330</v>
      </c>
      <c r="G23" s="48" t="s">
        <v>1330</v>
      </c>
    </row>
    <row r="24" spans="1:7" ht="15.75">
      <c r="A24" s="55">
        <v>20</v>
      </c>
      <c r="B24" s="48" t="s">
        <v>1884</v>
      </c>
      <c r="D24" s="124">
        <v>2853</v>
      </c>
      <c r="E24" s="50"/>
      <c r="F24" s="48" t="s">
        <v>1330</v>
      </c>
      <c r="G24" s="48"/>
    </row>
    <row r="25" spans="1:7" ht="15.75">
      <c r="A25" s="55"/>
      <c r="B25" s="48"/>
      <c r="C25" s="48"/>
      <c r="D25" s="124">
        <v>87</v>
      </c>
      <c r="E25" s="50"/>
      <c r="F25" s="48" t="s">
        <v>1332</v>
      </c>
      <c r="G25" s="48"/>
    </row>
    <row r="26" spans="1:7" ht="15.75">
      <c r="A26" s="55"/>
      <c r="B26" s="48"/>
      <c r="C26" s="48" t="s">
        <v>834</v>
      </c>
      <c r="D26" s="62">
        <f>SUM(D24:D25)</f>
        <v>2940</v>
      </c>
      <c r="E26" s="50"/>
      <c r="F26" s="48"/>
      <c r="G26" s="48" t="s">
        <v>1330</v>
      </c>
    </row>
    <row r="27" spans="1:7" ht="15.75">
      <c r="A27" s="55">
        <v>21</v>
      </c>
      <c r="B27" s="48" t="s">
        <v>1885</v>
      </c>
      <c r="C27" s="48" t="s">
        <v>803</v>
      </c>
      <c r="D27" s="125">
        <v>3590</v>
      </c>
      <c r="E27" s="50"/>
      <c r="F27" s="48" t="s">
        <v>1332</v>
      </c>
      <c r="G27" s="48" t="s">
        <v>1332</v>
      </c>
    </row>
    <row r="28" spans="1:7" ht="15.75">
      <c r="A28" s="55">
        <v>22</v>
      </c>
      <c r="B28" s="48" t="s">
        <v>1886</v>
      </c>
      <c r="C28" s="48" t="s">
        <v>804</v>
      </c>
      <c r="D28" s="125">
        <v>4593</v>
      </c>
      <c r="E28" s="50"/>
      <c r="F28" s="48" t="s">
        <v>1332</v>
      </c>
      <c r="G28" s="48" t="s">
        <v>1332</v>
      </c>
    </row>
    <row r="29" spans="1:7" ht="15.75">
      <c r="A29" s="55">
        <v>23</v>
      </c>
      <c r="B29" s="48" t="s">
        <v>234</v>
      </c>
      <c r="C29" s="48" t="s">
        <v>805</v>
      </c>
      <c r="D29" s="125">
        <v>1644</v>
      </c>
      <c r="E29" s="50"/>
      <c r="F29" s="48" t="s">
        <v>1337</v>
      </c>
      <c r="G29" s="48" t="s">
        <v>1337</v>
      </c>
    </row>
    <row r="30" spans="1:7" ht="15.75">
      <c r="A30" s="55">
        <v>24</v>
      </c>
      <c r="B30" s="48" t="s">
        <v>1750</v>
      </c>
      <c r="C30" s="48" t="s">
        <v>806</v>
      </c>
      <c r="D30" s="125">
        <v>2244</v>
      </c>
      <c r="E30" s="50"/>
      <c r="F30" s="48" t="s">
        <v>1337</v>
      </c>
      <c r="G30" s="48" t="s">
        <v>1337</v>
      </c>
    </row>
    <row r="31" spans="1:7" ht="15.75">
      <c r="A31" s="55">
        <v>25</v>
      </c>
      <c r="B31" s="48" t="s">
        <v>1887</v>
      </c>
      <c r="C31" s="48" t="s">
        <v>807</v>
      </c>
      <c r="D31" s="125">
        <v>2086</v>
      </c>
      <c r="E31" s="50"/>
      <c r="F31" s="48" t="s">
        <v>1307</v>
      </c>
      <c r="G31" s="48" t="s">
        <v>1307</v>
      </c>
    </row>
    <row r="32" spans="1:7" ht="15.75">
      <c r="A32" s="55">
        <v>26</v>
      </c>
      <c r="B32" s="48" t="s">
        <v>1888</v>
      </c>
      <c r="C32" s="48" t="s">
        <v>808</v>
      </c>
      <c r="D32" s="125">
        <v>3046</v>
      </c>
      <c r="E32" s="50"/>
      <c r="F32" s="48" t="s">
        <v>1307</v>
      </c>
      <c r="G32" s="48" t="s">
        <v>1307</v>
      </c>
    </row>
    <row r="33" spans="1:7" ht="15.75">
      <c r="A33" s="55">
        <v>27</v>
      </c>
      <c r="B33" s="48" t="s">
        <v>1889</v>
      </c>
      <c r="C33" s="48" t="s">
        <v>809</v>
      </c>
      <c r="D33" s="125">
        <v>4013</v>
      </c>
      <c r="E33" s="50"/>
      <c r="F33" s="48" t="s">
        <v>1307</v>
      </c>
      <c r="G33" s="48" t="s">
        <v>1307</v>
      </c>
    </row>
    <row r="34" spans="1:7" ht="15.75">
      <c r="A34" s="55">
        <v>28</v>
      </c>
      <c r="B34" s="48" t="s">
        <v>235</v>
      </c>
      <c r="C34" s="48" t="s">
        <v>810</v>
      </c>
      <c r="D34" s="125">
        <v>3722</v>
      </c>
      <c r="E34" s="50"/>
      <c r="F34" s="48" t="s">
        <v>1337</v>
      </c>
      <c r="G34" s="48" t="s">
        <v>1337</v>
      </c>
    </row>
    <row r="35" spans="1:7" ht="15.75">
      <c r="A35" s="55">
        <v>29</v>
      </c>
      <c r="B35" s="48" t="s">
        <v>236</v>
      </c>
      <c r="C35" s="48" t="s">
        <v>811</v>
      </c>
      <c r="D35" s="125">
        <v>3879</v>
      </c>
      <c r="E35" s="50"/>
      <c r="F35" s="48" t="s">
        <v>1337</v>
      </c>
      <c r="G35" s="48" t="s">
        <v>1337</v>
      </c>
    </row>
    <row r="36" spans="1:7" ht="15.75">
      <c r="A36" s="55">
        <v>30</v>
      </c>
      <c r="B36" s="48" t="s">
        <v>237</v>
      </c>
      <c r="C36" s="48" t="s">
        <v>812</v>
      </c>
      <c r="D36" s="125">
        <v>1993</v>
      </c>
      <c r="E36" s="50"/>
      <c r="F36" s="48" t="s">
        <v>1307</v>
      </c>
      <c r="G36" s="48" t="s">
        <v>1307</v>
      </c>
    </row>
    <row r="37" spans="1:7" ht="15.75">
      <c r="A37" s="55">
        <v>31</v>
      </c>
      <c r="B37" s="48" t="s">
        <v>1015</v>
      </c>
      <c r="D37" s="125">
        <v>5170</v>
      </c>
      <c r="E37" s="50"/>
      <c r="F37" s="48" t="s">
        <v>1332</v>
      </c>
      <c r="G37" s="48"/>
    </row>
    <row r="38" spans="1:7" ht="15.75">
      <c r="A38" s="55"/>
      <c r="B38" s="48"/>
      <c r="C38" s="48"/>
      <c r="D38" s="125">
        <v>718</v>
      </c>
      <c r="E38" s="50"/>
      <c r="F38" s="48" t="s">
        <v>1330</v>
      </c>
      <c r="G38" s="48"/>
    </row>
    <row r="39" spans="1:7" ht="15.75">
      <c r="A39" s="55"/>
      <c r="B39" s="48"/>
      <c r="C39" s="48" t="s">
        <v>835</v>
      </c>
      <c r="D39" s="85">
        <f>D37+D38</f>
        <v>5888</v>
      </c>
      <c r="E39" s="50"/>
      <c r="F39" s="48"/>
      <c r="G39" s="48" t="s">
        <v>1332</v>
      </c>
    </row>
    <row r="40" spans="1:7" ht="15.75">
      <c r="A40" s="55">
        <v>32</v>
      </c>
      <c r="B40" s="48" t="s">
        <v>1890</v>
      </c>
      <c r="C40" s="48" t="s">
        <v>813</v>
      </c>
      <c r="D40" s="126">
        <v>2141</v>
      </c>
      <c r="E40" s="50"/>
      <c r="F40" s="48" t="s">
        <v>1332</v>
      </c>
      <c r="G40" s="48" t="s">
        <v>1332</v>
      </c>
    </row>
    <row r="41" spans="1:7" ht="15.75">
      <c r="A41" s="55">
        <v>33</v>
      </c>
      <c r="B41" s="48" t="s">
        <v>1891</v>
      </c>
      <c r="C41" s="48" t="s">
        <v>814</v>
      </c>
      <c r="D41" s="126">
        <v>4280</v>
      </c>
      <c r="E41" s="50"/>
      <c r="F41" s="48" t="s">
        <v>1337</v>
      </c>
      <c r="G41" s="48" t="s">
        <v>1337</v>
      </c>
    </row>
    <row r="42" spans="1:7" ht="15.75">
      <c r="A42" s="55">
        <v>34</v>
      </c>
      <c r="B42" s="48" t="s">
        <v>1892</v>
      </c>
      <c r="C42" s="48" t="s">
        <v>815</v>
      </c>
      <c r="D42" s="126">
        <v>1337</v>
      </c>
      <c r="E42" s="50"/>
      <c r="F42" s="48" t="s">
        <v>1307</v>
      </c>
      <c r="G42" s="48" t="s">
        <v>1307</v>
      </c>
    </row>
    <row r="43" spans="1:7" ht="15.75">
      <c r="A43" s="55">
        <v>35</v>
      </c>
      <c r="B43" s="48" t="s">
        <v>238</v>
      </c>
      <c r="C43" s="48" t="s">
        <v>816</v>
      </c>
      <c r="D43" s="126">
        <v>3364</v>
      </c>
      <c r="E43" s="50"/>
      <c r="F43" s="48" t="s">
        <v>1332</v>
      </c>
      <c r="G43" s="48" t="s">
        <v>1332</v>
      </c>
    </row>
    <row r="44" spans="1:7" ht="15.75">
      <c r="A44" s="55">
        <v>36</v>
      </c>
      <c r="B44" s="48" t="s">
        <v>1893</v>
      </c>
      <c r="C44" s="48" t="s">
        <v>817</v>
      </c>
      <c r="D44" s="126">
        <v>2924</v>
      </c>
      <c r="E44" s="50"/>
      <c r="F44" s="48" t="s">
        <v>1332</v>
      </c>
      <c r="G44" s="48" t="s">
        <v>1332</v>
      </c>
    </row>
    <row r="45" spans="1:7" ht="15.75">
      <c r="A45" s="55">
        <v>37</v>
      </c>
      <c r="B45" s="48" t="s">
        <v>1894</v>
      </c>
      <c r="C45" s="48" t="s">
        <v>818</v>
      </c>
      <c r="D45" s="126">
        <v>2758</v>
      </c>
      <c r="E45" s="50"/>
      <c r="F45" s="48" t="s">
        <v>1332</v>
      </c>
      <c r="G45" s="48" t="s">
        <v>1332</v>
      </c>
    </row>
    <row r="46" spans="1:7" ht="15.75">
      <c r="A46" s="55">
        <v>38</v>
      </c>
      <c r="B46" s="48" t="s">
        <v>1895</v>
      </c>
      <c r="D46" s="126">
        <v>1930</v>
      </c>
      <c r="E46" s="50"/>
      <c r="F46" s="48" t="s">
        <v>1332</v>
      </c>
      <c r="G46" s="48"/>
    </row>
    <row r="47" spans="1:7" ht="15.75">
      <c r="A47" s="55"/>
      <c r="B47" s="48"/>
      <c r="C47" s="48"/>
      <c r="D47" s="126">
        <v>6</v>
      </c>
      <c r="E47" s="50"/>
      <c r="F47" s="48" t="s">
        <v>1330</v>
      </c>
      <c r="G47" s="48"/>
    </row>
    <row r="48" spans="1:7" ht="15.75">
      <c r="A48" s="55"/>
      <c r="B48" s="48"/>
      <c r="C48" s="48" t="s">
        <v>836</v>
      </c>
      <c r="D48" s="85">
        <f>SUM(D46:D47)</f>
        <v>1936</v>
      </c>
      <c r="E48" s="50"/>
      <c r="F48" s="48"/>
      <c r="G48" s="48" t="s">
        <v>1332</v>
      </c>
    </row>
    <row r="49" spans="1:7" ht="15.75">
      <c r="A49" s="55">
        <v>39</v>
      </c>
      <c r="B49" s="48" t="s">
        <v>239</v>
      </c>
      <c r="C49" s="48" t="s">
        <v>819</v>
      </c>
      <c r="D49" s="127">
        <v>3170</v>
      </c>
      <c r="E49" s="50"/>
      <c r="F49" s="48" t="s">
        <v>1332</v>
      </c>
      <c r="G49" s="48" t="s">
        <v>1332</v>
      </c>
    </row>
    <row r="50" spans="1:7" ht="15.75">
      <c r="A50" s="55">
        <v>40</v>
      </c>
      <c r="B50" s="48" t="s">
        <v>240</v>
      </c>
      <c r="C50" s="48" t="s">
        <v>820</v>
      </c>
      <c r="D50" s="127">
        <v>2618</v>
      </c>
      <c r="E50" s="50"/>
      <c r="F50" s="48" t="s">
        <v>1337</v>
      </c>
      <c r="G50" s="48" t="s">
        <v>1337</v>
      </c>
    </row>
    <row r="51" spans="1:7" ht="15.75">
      <c r="A51" s="55">
        <v>41</v>
      </c>
      <c r="B51" s="48" t="s">
        <v>1896</v>
      </c>
      <c r="C51" s="48" t="s">
        <v>821</v>
      </c>
      <c r="D51" s="127">
        <v>4215</v>
      </c>
      <c r="E51" s="50"/>
      <c r="F51" s="48" t="s">
        <v>1332</v>
      </c>
      <c r="G51" s="48" t="s">
        <v>1332</v>
      </c>
    </row>
    <row r="52" spans="1:7" ht="15.75">
      <c r="A52" s="55">
        <v>42</v>
      </c>
      <c r="B52" s="48" t="s">
        <v>1897</v>
      </c>
      <c r="C52" s="48" t="s">
        <v>822</v>
      </c>
      <c r="D52" s="127">
        <v>4620</v>
      </c>
      <c r="E52" s="50"/>
      <c r="F52" s="48" t="s">
        <v>1332</v>
      </c>
      <c r="G52" s="48" t="s">
        <v>1332</v>
      </c>
    </row>
    <row r="53" spans="1:7" ht="15.75">
      <c r="A53" s="55">
        <v>43</v>
      </c>
      <c r="B53" s="48" t="s">
        <v>241</v>
      </c>
      <c r="C53" s="48" t="s">
        <v>823</v>
      </c>
      <c r="D53" s="127">
        <v>2770</v>
      </c>
      <c r="E53" s="50"/>
      <c r="F53" s="48" t="s">
        <v>1332</v>
      </c>
      <c r="G53" s="48" t="s">
        <v>1332</v>
      </c>
    </row>
    <row r="54" spans="1:7" ht="15.75">
      <c r="A54" s="55">
        <v>44</v>
      </c>
      <c r="B54" s="48" t="s">
        <v>242</v>
      </c>
      <c r="C54" s="48" t="s">
        <v>824</v>
      </c>
      <c r="D54" s="127">
        <v>2803</v>
      </c>
      <c r="E54" s="50"/>
      <c r="F54" s="48" t="s">
        <v>1337</v>
      </c>
      <c r="G54" s="48" t="s">
        <v>1337</v>
      </c>
    </row>
    <row r="55" spans="1:7" ht="15.75">
      <c r="A55" s="55">
        <v>45</v>
      </c>
      <c r="B55" s="48" t="s">
        <v>1898</v>
      </c>
      <c r="C55" s="48" t="s">
        <v>825</v>
      </c>
      <c r="D55" s="127">
        <v>1845</v>
      </c>
      <c r="E55" s="50"/>
      <c r="F55" s="48" t="s">
        <v>1332</v>
      </c>
      <c r="G55" s="48" t="s">
        <v>1332</v>
      </c>
    </row>
    <row r="56" spans="1:7" ht="15.75">
      <c r="A56" s="55">
        <v>46</v>
      </c>
      <c r="B56" s="48" t="s">
        <v>243</v>
      </c>
      <c r="C56" s="48" t="s">
        <v>826</v>
      </c>
      <c r="D56" s="127">
        <v>4035</v>
      </c>
      <c r="E56" s="50"/>
      <c r="F56" s="48" t="s">
        <v>1337</v>
      </c>
      <c r="G56" s="48" t="s">
        <v>1337</v>
      </c>
    </row>
    <row r="57" spans="1:7" ht="15.75">
      <c r="A57" s="55">
        <v>47</v>
      </c>
      <c r="B57" s="48" t="s">
        <v>1899</v>
      </c>
      <c r="C57" s="48" t="s">
        <v>827</v>
      </c>
      <c r="D57" s="127">
        <v>5545</v>
      </c>
      <c r="E57" s="50"/>
      <c r="F57" s="48" t="s">
        <v>1337</v>
      </c>
      <c r="G57" s="48" t="s">
        <v>1337</v>
      </c>
    </row>
    <row r="58" spans="1:7" ht="15.75">
      <c r="A58" s="55">
        <v>48</v>
      </c>
      <c r="B58" s="48" t="s">
        <v>244</v>
      </c>
      <c r="C58" s="48" t="s">
        <v>828</v>
      </c>
      <c r="D58" s="127">
        <v>2895</v>
      </c>
      <c r="E58" s="50"/>
      <c r="F58" s="48" t="s">
        <v>1337</v>
      </c>
      <c r="G58" s="48" t="s">
        <v>1337</v>
      </c>
    </row>
    <row r="59" spans="1:7" ht="15.75">
      <c r="A59" s="55">
        <v>49</v>
      </c>
      <c r="B59" s="48" t="s">
        <v>245</v>
      </c>
      <c r="C59" s="48" t="s">
        <v>829</v>
      </c>
      <c r="D59" s="127">
        <v>2465</v>
      </c>
      <c r="E59" s="50"/>
      <c r="F59" s="48" t="s">
        <v>1332</v>
      </c>
      <c r="G59" s="48" t="s">
        <v>1332</v>
      </c>
    </row>
    <row r="60" spans="1:7" ht="15.75">
      <c r="A60" s="55">
        <v>50</v>
      </c>
      <c r="B60" s="48" t="s">
        <v>246</v>
      </c>
      <c r="C60" s="48" t="s">
        <v>830</v>
      </c>
      <c r="D60" s="127">
        <v>2372</v>
      </c>
      <c r="E60" s="50"/>
      <c r="F60" s="48" t="s">
        <v>1337</v>
      </c>
      <c r="G60" s="48" t="s">
        <v>1337</v>
      </c>
    </row>
    <row r="61" spans="1:7" ht="15.75">
      <c r="A61" s="55">
        <v>51</v>
      </c>
      <c r="B61" s="48" t="s">
        <v>247</v>
      </c>
      <c r="C61" s="48" t="s">
        <v>831</v>
      </c>
      <c r="D61" s="127">
        <v>3422</v>
      </c>
      <c r="E61" s="50"/>
      <c r="F61" s="48" t="s">
        <v>1307</v>
      </c>
      <c r="G61" s="48" t="s">
        <v>1307</v>
      </c>
    </row>
    <row r="62" spans="1:7" ht="15.75">
      <c r="A62" s="55">
        <v>52</v>
      </c>
      <c r="B62" s="48" t="s">
        <v>248</v>
      </c>
      <c r="C62" s="48" t="s">
        <v>832</v>
      </c>
      <c r="D62" s="127">
        <v>4204</v>
      </c>
      <c r="E62" s="50"/>
      <c r="F62" s="48" t="s">
        <v>1337</v>
      </c>
      <c r="G62" s="48" t="s">
        <v>1337</v>
      </c>
    </row>
    <row r="64" spans="1:6" ht="15.75">
      <c r="A64" s="48" t="s">
        <v>1307</v>
      </c>
      <c r="D64" s="49">
        <f>SUM(D5:D9)+D15+D22+SUM(D31:D33)+D36+D42+D61+D13+D19</f>
        <v>49405</v>
      </c>
      <c r="E64" s="50"/>
      <c r="F64" s="48" t="s">
        <v>1541</v>
      </c>
    </row>
    <row r="65" spans="1:6" ht="15.75">
      <c r="A65" s="48" t="s">
        <v>249</v>
      </c>
      <c r="D65" s="49">
        <f>D11+D18+D23+D24+D38+D47</f>
        <v>11862</v>
      </c>
      <c r="E65" s="50"/>
      <c r="F65" s="48" t="s">
        <v>1541</v>
      </c>
    </row>
    <row r="66" spans="1:6" ht="15.75">
      <c r="A66" s="48" t="s">
        <v>250</v>
      </c>
      <c r="D66" s="49">
        <f>D10+D12+SUM(D20:D21)+D27+D28+D37+D40+SUM(D43:D45)+D46+D49+SUM(D51:D53)+D55+D59+D25</f>
        <v>56525</v>
      </c>
      <c r="E66" s="50"/>
      <c r="F66" s="48" t="s">
        <v>1541</v>
      </c>
    </row>
    <row r="67" spans="1:6" ht="15.75">
      <c r="A67" s="48" t="s">
        <v>1337</v>
      </c>
      <c r="D67" s="49">
        <f>D14+D16+D17+D29+D30+D34+D35+D41+D50+D54+SUM(D56:D58)+D60+D62</f>
        <v>49161</v>
      </c>
      <c r="E67" s="50"/>
      <c r="F67" s="48" t="s">
        <v>1541</v>
      </c>
    </row>
    <row r="68" spans="1:6" ht="15.75">
      <c r="A68" s="48" t="s">
        <v>1307</v>
      </c>
      <c r="D68" s="49">
        <f>SUM(D5:D9)+D15+D22+SUM(D31:D33)+D36+D42+D61+D13+D19</f>
        <v>49405</v>
      </c>
      <c r="F68" s="40" t="s">
        <v>1542</v>
      </c>
    </row>
    <row r="69" spans="1:6" ht="15.75">
      <c r="A69" s="48" t="s">
        <v>249</v>
      </c>
      <c r="D69" s="49">
        <f>D11+D18+D23+D26</f>
        <v>11225</v>
      </c>
      <c r="F69" s="40" t="s">
        <v>1542</v>
      </c>
    </row>
    <row r="70" spans="1:6" ht="15.75">
      <c r="A70" s="48" t="s">
        <v>250</v>
      </c>
      <c r="D70" s="49">
        <f>D10+D12+SUM(D20:D21)+D27+D28+D39+D40+SUM(D43:D45)+D48+D49+SUM(D51:D53)+D55+D59</f>
        <v>57162</v>
      </c>
      <c r="F70" s="40" t="s">
        <v>1542</v>
      </c>
    </row>
    <row r="71" spans="1:6" ht="15.75">
      <c r="A71" s="48" t="s">
        <v>1337</v>
      </c>
      <c r="D71" s="49">
        <f>D14+D16+D17+D29+D30+D34+D35+D41+D50+D54+SUM(D56:D58)+D60+D62</f>
        <v>49161</v>
      </c>
      <c r="F71" s="40" t="s">
        <v>1542</v>
      </c>
    </row>
    <row r="73" ht="15.75">
      <c r="A73" s="90" t="s">
        <v>1874</v>
      </c>
    </row>
    <row r="74" ht="15.75">
      <c r="A74" s="91" t="s">
        <v>1875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22">
      <selection activeCell="J38" sqref="J38"/>
    </sheetView>
  </sheetViews>
  <sheetFormatPr defaultColWidth="8.796875" defaultRowHeight="15"/>
  <cols>
    <col min="1" max="1" width="2.7968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4.3984375" style="40" customWidth="1"/>
    <col min="7" max="7" width="13.8984375" style="40" bestFit="1" customWidth="1"/>
    <col min="8" max="16384" width="8.8984375" style="40" customWidth="1"/>
  </cols>
  <sheetData>
    <row r="1" s="51" customFormat="1" ht="15.75">
      <c r="A1" s="52" t="s">
        <v>378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7" s="5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1:5" ht="15.75">
      <c r="A4" s="48"/>
      <c r="D4" s="49">
        <f>SUM(D5:D7)+D10+SUM(D13:D14)+SUM(D17:D24)+D27+SUM(D30:D50)</f>
        <v>166822</v>
      </c>
      <c r="E4" s="50"/>
    </row>
    <row r="5" spans="1:7" ht="15.75">
      <c r="A5" s="55">
        <v>1</v>
      </c>
      <c r="B5" s="48" t="s">
        <v>1901</v>
      </c>
      <c r="C5" s="48" t="s">
        <v>1229</v>
      </c>
      <c r="D5" s="128">
        <v>2610</v>
      </c>
      <c r="E5" s="50"/>
      <c r="F5" s="48" t="s">
        <v>1311</v>
      </c>
      <c r="G5" s="48" t="s">
        <v>1311</v>
      </c>
    </row>
    <row r="6" spans="1:7" ht="15.75">
      <c r="A6" s="55">
        <v>2</v>
      </c>
      <c r="B6" s="48" t="s">
        <v>1902</v>
      </c>
      <c r="C6" s="48" t="s">
        <v>1230</v>
      </c>
      <c r="D6" s="128">
        <v>4697</v>
      </c>
      <c r="E6" s="50"/>
      <c r="F6" s="48" t="s">
        <v>1339</v>
      </c>
      <c r="G6" s="48" t="s">
        <v>1339</v>
      </c>
    </row>
    <row r="7" spans="1:7" ht="15.75">
      <c r="A7" s="55">
        <v>3</v>
      </c>
      <c r="B7" s="48" t="s">
        <v>1903</v>
      </c>
      <c r="C7" s="48" t="s">
        <v>1231</v>
      </c>
      <c r="D7" s="128">
        <v>8834</v>
      </c>
      <c r="E7" s="50"/>
      <c r="F7" s="48" t="s">
        <v>1341</v>
      </c>
      <c r="G7" s="48" t="s">
        <v>1341</v>
      </c>
    </row>
    <row r="8" spans="1:7" ht="15.75">
      <c r="A8" s="55">
        <v>4</v>
      </c>
      <c r="B8" s="48" t="s">
        <v>344</v>
      </c>
      <c r="D8" s="128">
        <v>5424</v>
      </c>
      <c r="E8" s="50"/>
      <c r="F8" s="48" t="s">
        <v>1311</v>
      </c>
      <c r="G8" s="48" t="s">
        <v>1311</v>
      </c>
    </row>
    <row r="9" spans="1:7" ht="15.75">
      <c r="A9" s="55"/>
      <c r="B9" s="48"/>
      <c r="C9" s="48"/>
      <c r="D9" s="128">
        <v>101</v>
      </c>
      <c r="E9" s="50"/>
      <c r="F9" s="48" t="s">
        <v>1339</v>
      </c>
      <c r="G9" s="48" t="s">
        <v>1339</v>
      </c>
    </row>
    <row r="10" spans="1:7" ht="16.5" thickBot="1">
      <c r="A10" s="55"/>
      <c r="B10" s="48"/>
      <c r="C10" s="48" t="s">
        <v>1232</v>
      </c>
      <c r="D10" s="86">
        <f>D8+D9</f>
        <v>5525</v>
      </c>
      <c r="E10" s="50"/>
      <c r="F10" s="48"/>
      <c r="G10" s="48"/>
    </row>
    <row r="11" spans="1:7" ht="16.5" thickTop="1">
      <c r="A11" s="55">
        <v>5</v>
      </c>
      <c r="B11" s="48" t="s">
        <v>1904</v>
      </c>
      <c r="D11" s="129">
        <v>9798</v>
      </c>
      <c r="E11" s="50"/>
      <c r="F11" s="48" t="s">
        <v>1341</v>
      </c>
      <c r="G11" s="48" t="s">
        <v>1341</v>
      </c>
    </row>
    <row r="12" spans="1:7" ht="15.75">
      <c r="A12" s="55"/>
      <c r="B12" s="48"/>
      <c r="C12" s="48"/>
      <c r="D12" s="129">
        <v>327</v>
      </c>
      <c r="E12" s="50"/>
      <c r="F12" s="48" t="s">
        <v>1339</v>
      </c>
      <c r="G12" s="48" t="s">
        <v>1339</v>
      </c>
    </row>
    <row r="13" spans="1:7" ht="16.5" thickBot="1">
      <c r="A13" s="55"/>
      <c r="B13" s="48"/>
      <c r="C13" s="48" t="s">
        <v>1233</v>
      </c>
      <c r="D13" s="87">
        <f>D11+D12</f>
        <v>10125</v>
      </c>
      <c r="E13" s="50"/>
      <c r="F13" s="48"/>
      <c r="G13" s="48"/>
    </row>
    <row r="14" spans="1:7" ht="16.5" thickTop="1">
      <c r="A14" s="55">
        <v>6</v>
      </c>
      <c r="B14" s="48" t="s">
        <v>314</v>
      </c>
      <c r="C14" s="48" t="s">
        <v>1234</v>
      </c>
      <c r="D14" s="130">
        <v>5337</v>
      </c>
      <c r="E14" s="50"/>
      <c r="F14" s="48" t="s">
        <v>1339</v>
      </c>
      <c r="G14" s="48" t="s">
        <v>1339</v>
      </c>
    </row>
    <row r="15" spans="1:7" ht="15.75">
      <c r="A15" s="55">
        <v>7</v>
      </c>
      <c r="B15" s="48" t="s">
        <v>1905</v>
      </c>
      <c r="D15" s="130">
        <v>3347</v>
      </c>
      <c r="E15" s="50"/>
      <c r="F15" s="48" t="s">
        <v>1341</v>
      </c>
      <c r="G15" s="48" t="s">
        <v>1341</v>
      </c>
    </row>
    <row r="16" spans="1:7" ht="15.75">
      <c r="A16" s="55"/>
      <c r="B16" s="48"/>
      <c r="C16" s="48"/>
      <c r="D16" s="130">
        <v>6</v>
      </c>
      <c r="E16" s="50"/>
      <c r="F16" s="48" t="s">
        <v>1311</v>
      </c>
      <c r="G16" s="48" t="s">
        <v>1311</v>
      </c>
    </row>
    <row r="17" spans="1:7" ht="16.5" thickBot="1">
      <c r="A17" s="55"/>
      <c r="B17" s="48"/>
      <c r="C17" s="48" t="s">
        <v>1235</v>
      </c>
      <c r="D17" s="87">
        <f>D15+D16</f>
        <v>3353</v>
      </c>
      <c r="E17" s="50"/>
      <c r="F17" s="48"/>
      <c r="G17" s="48"/>
    </row>
    <row r="18" spans="1:7" ht="16.5" thickTop="1">
      <c r="A18" s="55">
        <v>8</v>
      </c>
      <c r="B18" s="48" t="s">
        <v>315</v>
      </c>
      <c r="C18" s="48" t="s">
        <v>1236</v>
      </c>
      <c r="D18" s="131">
        <v>2218</v>
      </c>
      <c r="E18" s="50"/>
      <c r="F18" s="48" t="s">
        <v>1311</v>
      </c>
      <c r="G18" s="48" t="s">
        <v>1311</v>
      </c>
    </row>
    <row r="19" spans="1:7" ht="15.75">
      <c r="A19" s="55">
        <v>9</v>
      </c>
      <c r="B19" s="48" t="s">
        <v>379</v>
      </c>
      <c r="C19" s="48" t="s">
        <v>1237</v>
      </c>
      <c r="D19" s="131">
        <v>3228</v>
      </c>
      <c r="E19" s="50"/>
      <c r="F19" s="48" t="s">
        <v>1311</v>
      </c>
      <c r="G19" s="48" t="s">
        <v>1311</v>
      </c>
    </row>
    <row r="20" spans="1:7" ht="15.75">
      <c r="A20" s="55">
        <v>10</v>
      </c>
      <c r="B20" s="48" t="s">
        <v>1906</v>
      </c>
      <c r="C20" s="48" t="s">
        <v>1238</v>
      </c>
      <c r="D20" s="131">
        <v>2828</v>
      </c>
      <c r="E20" s="50"/>
      <c r="F20" s="48" t="s">
        <v>1311</v>
      </c>
      <c r="G20" s="48" t="s">
        <v>1311</v>
      </c>
    </row>
    <row r="21" spans="1:7" ht="15.75">
      <c r="A21" s="55">
        <v>11</v>
      </c>
      <c r="B21" s="48" t="s">
        <v>1907</v>
      </c>
      <c r="C21" s="48" t="s">
        <v>1239</v>
      </c>
      <c r="D21" s="131">
        <v>3862</v>
      </c>
      <c r="E21" s="50"/>
      <c r="F21" s="48" t="s">
        <v>1311</v>
      </c>
      <c r="G21" s="48" t="s">
        <v>1311</v>
      </c>
    </row>
    <row r="22" spans="1:7" ht="15.75">
      <c r="A22" s="55">
        <v>12</v>
      </c>
      <c r="B22" s="48" t="s">
        <v>1908</v>
      </c>
      <c r="C22" s="48" t="s">
        <v>1240</v>
      </c>
      <c r="D22" s="131">
        <v>1892</v>
      </c>
      <c r="E22" s="50"/>
      <c r="F22" s="48" t="s">
        <v>1341</v>
      </c>
      <c r="G22" s="48" t="s">
        <v>1341</v>
      </c>
    </row>
    <row r="23" spans="1:7" ht="15.75">
      <c r="A23" s="55">
        <v>13</v>
      </c>
      <c r="B23" s="48" t="s">
        <v>1909</v>
      </c>
      <c r="C23" s="48" t="s">
        <v>1241</v>
      </c>
      <c r="D23" s="131">
        <v>1846</v>
      </c>
      <c r="E23" s="50"/>
      <c r="F23" s="48" t="s">
        <v>1341</v>
      </c>
      <c r="G23" s="48" t="s">
        <v>1341</v>
      </c>
    </row>
    <row r="24" spans="1:7" ht="15.75">
      <c r="A24" s="55">
        <v>14</v>
      </c>
      <c r="B24" s="48" t="s">
        <v>1910</v>
      </c>
      <c r="C24" s="48" t="s">
        <v>1242</v>
      </c>
      <c r="D24" s="131">
        <v>3299</v>
      </c>
      <c r="E24" s="50"/>
      <c r="F24" s="48" t="s">
        <v>1311</v>
      </c>
      <c r="G24" s="48" t="s">
        <v>1311</v>
      </c>
    </row>
    <row r="25" spans="1:7" ht="15.75">
      <c r="A25" s="55">
        <v>15</v>
      </c>
      <c r="B25" s="48" t="s">
        <v>1911</v>
      </c>
      <c r="D25" s="131">
        <v>4363</v>
      </c>
      <c r="E25" s="50"/>
      <c r="F25" s="48" t="s">
        <v>1339</v>
      </c>
      <c r="G25" s="48" t="s">
        <v>1339</v>
      </c>
    </row>
    <row r="26" spans="1:7" ht="15.75">
      <c r="A26" s="55"/>
      <c r="B26" s="48"/>
      <c r="C26" s="48"/>
      <c r="D26" s="131">
        <v>109</v>
      </c>
      <c r="E26" s="50"/>
      <c r="F26" s="48" t="s">
        <v>1341</v>
      </c>
      <c r="G26" s="48" t="s">
        <v>1341</v>
      </c>
    </row>
    <row r="27" spans="1:7" ht="16.5" thickBot="1">
      <c r="A27" s="55"/>
      <c r="B27" s="48"/>
      <c r="C27" s="48" t="s">
        <v>1243</v>
      </c>
      <c r="D27" s="87">
        <f>D25+D26</f>
        <v>4472</v>
      </c>
      <c r="E27" s="50"/>
      <c r="F27" s="48"/>
      <c r="G27" s="48"/>
    </row>
    <row r="28" spans="1:7" ht="16.5" thickTop="1">
      <c r="A28" s="55">
        <v>16</v>
      </c>
      <c r="B28" s="48" t="s">
        <v>345</v>
      </c>
      <c r="D28" s="132">
        <v>3771</v>
      </c>
      <c r="E28" s="50"/>
      <c r="F28" s="48" t="s">
        <v>1311</v>
      </c>
      <c r="G28" s="48" t="s">
        <v>1311</v>
      </c>
    </row>
    <row r="29" spans="1:7" ht="15.75">
      <c r="A29" s="55"/>
      <c r="B29" s="48"/>
      <c r="C29" s="48"/>
      <c r="D29" s="132">
        <v>32</v>
      </c>
      <c r="E29" s="50"/>
      <c r="F29" s="48" t="s">
        <v>1339</v>
      </c>
      <c r="G29" s="48" t="s">
        <v>1339</v>
      </c>
    </row>
    <row r="30" spans="1:7" ht="16.5" thickBot="1">
      <c r="A30" s="55"/>
      <c r="B30" s="48"/>
      <c r="C30" s="48" t="s">
        <v>1244</v>
      </c>
      <c r="D30" s="87">
        <f>D28+D29</f>
        <v>3803</v>
      </c>
      <c r="E30" s="50"/>
      <c r="F30" s="48"/>
      <c r="G30" s="48"/>
    </row>
    <row r="31" spans="1:7" ht="16.5" thickTop="1">
      <c r="A31" s="55">
        <v>17</v>
      </c>
      <c r="B31" s="48" t="s">
        <v>316</v>
      </c>
      <c r="C31" s="48" t="s">
        <v>1245</v>
      </c>
      <c r="D31" s="133">
        <v>10408</v>
      </c>
      <c r="E31" s="50"/>
      <c r="F31" s="48" t="s">
        <v>1339</v>
      </c>
      <c r="G31" s="48" t="s">
        <v>1339</v>
      </c>
    </row>
    <row r="32" spans="1:7" ht="15.75">
      <c r="A32" s="55">
        <v>18</v>
      </c>
      <c r="B32" s="48" t="s">
        <v>1912</v>
      </c>
      <c r="C32" s="48" t="s">
        <v>1246</v>
      </c>
      <c r="D32" s="133">
        <v>1734</v>
      </c>
      <c r="E32" s="50"/>
      <c r="F32" s="48" t="s">
        <v>1311</v>
      </c>
      <c r="G32" s="48" t="s">
        <v>1311</v>
      </c>
    </row>
    <row r="33" spans="1:7" ht="15.75">
      <c r="A33" s="55">
        <v>19</v>
      </c>
      <c r="B33" s="48" t="s">
        <v>317</v>
      </c>
      <c r="C33" s="48" t="s">
        <v>1247</v>
      </c>
      <c r="D33" s="133">
        <v>1305</v>
      </c>
      <c r="E33" s="50"/>
      <c r="F33" s="48" t="s">
        <v>1311</v>
      </c>
      <c r="G33" s="48" t="s">
        <v>1311</v>
      </c>
    </row>
    <row r="34" spans="1:7" ht="15.75">
      <c r="A34" s="55">
        <v>20</v>
      </c>
      <c r="B34" s="48" t="s">
        <v>318</v>
      </c>
      <c r="C34" s="48" t="s">
        <v>1248</v>
      </c>
      <c r="D34" s="133">
        <v>2060</v>
      </c>
      <c r="E34" s="50"/>
      <c r="F34" s="48" t="s">
        <v>1341</v>
      </c>
      <c r="G34" s="48" t="s">
        <v>1341</v>
      </c>
    </row>
    <row r="35" spans="1:7" ht="15.75">
      <c r="A35" s="55">
        <v>21</v>
      </c>
      <c r="B35" s="48" t="s">
        <v>1913</v>
      </c>
      <c r="C35" s="48" t="s">
        <v>1249</v>
      </c>
      <c r="D35" s="133">
        <v>11532</v>
      </c>
      <c r="E35" s="50"/>
      <c r="F35" s="48" t="s">
        <v>1339</v>
      </c>
      <c r="G35" s="48" t="s">
        <v>1339</v>
      </c>
    </row>
    <row r="36" spans="1:7" ht="15.75">
      <c r="A36" s="55">
        <v>22</v>
      </c>
      <c r="B36" s="48" t="s">
        <v>1914</v>
      </c>
      <c r="C36" s="48" t="s">
        <v>1250</v>
      </c>
      <c r="D36" s="133">
        <v>6429</v>
      </c>
      <c r="E36" s="50"/>
      <c r="F36" s="48" t="s">
        <v>1339</v>
      </c>
      <c r="G36" s="48" t="s">
        <v>1339</v>
      </c>
    </row>
    <row r="37" spans="1:7" ht="15.75">
      <c r="A37" s="55">
        <v>23</v>
      </c>
      <c r="B37" s="48" t="s">
        <v>319</v>
      </c>
      <c r="C37" s="48" t="s">
        <v>1251</v>
      </c>
      <c r="D37" s="133">
        <v>2687</v>
      </c>
      <c r="E37" s="50"/>
      <c r="F37" s="48" t="s">
        <v>1311</v>
      </c>
      <c r="G37" s="48" t="s">
        <v>1311</v>
      </c>
    </row>
    <row r="38" spans="1:7" ht="15.75">
      <c r="A38" s="55">
        <v>24</v>
      </c>
      <c r="B38" s="48" t="s">
        <v>1915</v>
      </c>
      <c r="C38" s="48" t="s">
        <v>1252</v>
      </c>
      <c r="D38" s="133">
        <v>3151</v>
      </c>
      <c r="E38" s="50"/>
      <c r="F38" s="48" t="s">
        <v>1311</v>
      </c>
      <c r="G38" s="48" t="s">
        <v>1311</v>
      </c>
    </row>
    <row r="39" spans="1:7" ht="15.75">
      <c r="A39" s="55">
        <v>25</v>
      </c>
      <c r="B39" s="48" t="s">
        <v>320</v>
      </c>
      <c r="C39" s="48" t="s">
        <v>1253</v>
      </c>
      <c r="D39" s="133">
        <v>2852</v>
      </c>
      <c r="E39" s="50"/>
      <c r="F39" s="48" t="s">
        <v>1311</v>
      </c>
      <c r="G39" s="48" t="s">
        <v>1311</v>
      </c>
    </row>
    <row r="40" spans="1:7" ht="15.75">
      <c r="A40" s="55">
        <v>26</v>
      </c>
      <c r="B40" s="48" t="s">
        <v>1916</v>
      </c>
      <c r="C40" s="48" t="s">
        <v>1254</v>
      </c>
      <c r="D40" s="133">
        <v>7146</v>
      </c>
      <c r="E40" s="50"/>
      <c r="F40" s="48" t="s">
        <v>1339</v>
      </c>
      <c r="G40" s="48" t="s">
        <v>1339</v>
      </c>
    </row>
    <row r="41" spans="1:7" ht="15.75">
      <c r="A41" s="55">
        <v>27</v>
      </c>
      <c r="B41" s="48" t="s">
        <v>1917</v>
      </c>
      <c r="C41" s="48" t="s">
        <v>1255</v>
      </c>
      <c r="D41" s="133">
        <v>2466</v>
      </c>
      <c r="E41" s="50"/>
      <c r="F41" s="48" t="s">
        <v>1311</v>
      </c>
      <c r="G41" s="48" t="s">
        <v>1311</v>
      </c>
    </row>
    <row r="42" spans="1:7" ht="15.75">
      <c r="A42" s="55">
        <v>28</v>
      </c>
      <c r="B42" s="48" t="s">
        <v>321</v>
      </c>
      <c r="C42" s="48" t="s">
        <v>1256</v>
      </c>
      <c r="D42" s="133">
        <v>2175</v>
      </c>
      <c r="E42" s="50"/>
      <c r="F42" s="48" t="s">
        <v>1311</v>
      </c>
      <c r="G42" s="48" t="s">
        <v>1311</v>
      </c>
    </row>
    <row r="43" spans="1:7" ht="15.75">
      <c r="A43" s="55">
        <v>29</v>
      </c>
      <c r="B43" s="48" t="s">
        <v>214</v>
      </c>
      <c r="C43" s="48" t="s">
        <v>1257</v>
      </c>
      <c r="D43" s="133">
        <v>4131</v>
      </c>
      <c r="E43" s="50"/>
      <c r="F43" s="48" t="s">
        <v>1311</v>
      </c>
      <c r="G43" s="48" t="s">
        <v>1311</v>
      </c>
    </row>
    <row r="44" spans="1:7" ht="15.75">
      <c r="A44" s="55">
        <v>30</v>
      </c>
      <c r="B44" s="48" t="s">
        <v>1918</v>
      </c>
      <c r="C44" s="48" t="s">
        <v>1258</v>
      </c>
      <c r="D44" s="133">
        <v>4616</v>
      </c>
      <c r="E44" s="50"/>
      <c r="F44" s="48" t="s">
        <v>1311</v>
      </c>
      <c r="G44" s="48" t="s">
        <v>1311</v>
      </c>
    </row>
    <row r="45" spans="1:7" ht="15.75">
      <c r="A45" s="55">
        <v>31</v>
      </c>
      <c r="B45" s="48" t="s">
        <v>322</v>
      </c>
      <c r="C45" s="48" t="s">
        <v>1259</v>
      </c>
      <c r="D45" s="133">
        <v>5020</v>
      </c>
      <c r="E45" s="50"/>
      <c r="F45" s="48" t="s">
        <v>1339</v>
      </c>
      <c r="G45" s="48" t="s">
        <v>1339</v>
      </c>
    </row>
    <row r="46" spans="1:7" ht="15.75">
      <c r="A46" s="55">
        <v>32</v>
      </c>
      <c r="B46" s="48" t="s">
        <v>1919</v>
      </c>
      <c r="C46" s="48" t="s">
        <v>1260</v>
      </c>
      <c r="D46" s="133">
        <v>10294</v>
      </c>
      <c r="E46" s="50"/>
      <c r="F46" s="48" t="s">
        <v>1341</v>
      </c>
      <c r="G46" s="48" t="s">
        <v>1341</v>
      </c>
    </row>
    <row r="47" spans="1:7" ht="15.75">
      <c r="A47" s="55">
        <v>33</v>
      </c>
      <c r="B47" s="48" t="s">
        <v>323</v>
      </c>
      <c r="C47" s="48" t="s">
        <v>1261</v>
      </c>
      <c r="D47" s="133">
        <v>5617</v>
      </c>
      <c r="E47" s="50"/>
      <c r="F47" s="48" t="s">
        <v>1341</v>
      </c>
      <c r="G47" s="48" t="s">
        <v>1341</v>
      </c>
    </row>
    <row r="48" spans="1:7" ht="15.75">
      <c r="A48" s="55">
        <v>34</v>
      </c>
      <c r="B48" s="48" t="s">
        <v>324</v>
      </c>
      <c r="C48" s="48" t="s">
        <v>1262</v>
      </c>
      <c r="D48" s="133">
        <v>8155</v>
      </c>
      <c r="E48" s="50"/>
      <c r="F48" s="48" t="s">
        <v>1341</v>
      </c>
      <c r="G48" s="48" t="s">
        <v>1341</v>
      </c>
    </row>
    <row r="49" spans="1:7" ht="15.75">
      <c r="A49" s="55">
        <v>35</v>
      </c>
      <c r="B49" s="48" t="s">
        <v>1920</v>
      </c>
      <c r="C49" s="48" t="s">
        <v>1263</v>
      </c>
      <c r="D49" s="133">
        <v>2092</v>
      </c>
      <c r="E49" s="50"/>
      <c r="F49" s="48" t="s">
        <v>1311</v>
      </c>
      <c r="G49" s="48" t="s">
        <v>1311</v>
      </c>
    </row>
    <row r="50" spans="1:7" ht="15.75">
      <c r="A50" s="55">
        <v>36</v>
      </c>
      <c r="B50" s="48" t="s">
        <v>325</v>
      </c>
      <c r="C50" s="48" t="s">
        <v>1264</v>
      </c>
      <c r="D50" s="133">
        <v>5023</v>
      </c>
      <c r="E50" s="50"/>
      <c r="F50" s="48" t="s">
        <v>1311</v>
      </c>
      <c r="G50" s="48" t="s">
        <v>1311</v>
      </c>
    </row>
    <row r="52" spans="1:6" ht="15.75">
      <c r="A52" s="48" t="s">
        <v>1311</v>
      </c>
      <c r="D52" s="49">
        <f>D5+D8+D16+SUM(D18:D21)+D24+D28+D32+D33+SUM(D37:D39)+SUM(D41:D44)+D49+D50</f>
        <v>59478</v>
      </c>
      <c r="E52" s="50"/>
      <c r="F52" s="48" t="s">
        <v>1541</v>
      </c>
    </row>
    <row r="53" spans="1:6" ht="15.75">
      <c r="A53" s="48" t="s">
        <v>1339</v>
      </c>
      <c r="D53" s="49">
        <f>D6+D14+D25+D31+D35+D36+D40+D45+D9+D12+D29</f>
        <v>55392</v>
      </c>
      <c r="E53" s="50"/>
      <c r="F53" s="48" t="s">
        <v>1541</v>
      </c>
    </row>
    <row r="54" spans="1:6" ht="15.75">
      <c r="A54" s="48" t="s">
        <v>1341</v>
      </c>
      <c r="D54" s="49">
        <f>D7+D11+D15+D22+D23+D34+SUM(D46:D48)+D26</f>
        <v>51952</v>
      </c>
      <c r="E54" s="50"/>
      <c r="F54" s="48" t="s">
        <v>1541</v>
      </c>
    </row>
    <row r="55" spans="1:6" ht="15.75">
      <c r="A55" s="48" t="s">
        <v>1311</v>
      </c>
      <c r="D55" s="49">
        <f>D5+D8+D16+SUM(D18:D21)+D24+D28+D32+D33+SUM(D37:D39)+SUM(D41:D44)+D49+D50</f>
        <v>59478</v>
      </c>
      <c r="F55" s="40" t="s">
        <v>1542</v>
      </c>
    </row>
    <row r="56" spans="1:6" ht="15.75">
      <c r="A56" s="48" t="s">
        <v>1339</v>
      </c>
      <c r="D56" s="49">
        <f>D6+D14+D25+D31+D35+D36+D40+D45+D9+D12+D29</f>
        <v>55392</v>
      </c>
      <c r="F56" s="40" t="s">
        <v>1542</v>
      </c>
    </row>
    <row r="57" spans="1:6" ht="15.75">
      <c r="A57" s="48" t="s">
        <v>1341</v>
      </c>
      <c r="D57" s="49">
        <f>D7+D11+D15+D22+D23+D34+SUM(D46:D48)+D26</f>
        <v>51952</v>
      </c>
      <c r="F57" s="40" t="s">
        <v>1542</v>
      </c>
    </row>
    <row r="59" ht="15.75">
      <c r="A59" s="90" t="s">
        <v>1900</v>
      </c>
    </row>
    <row r="60" ht="15.75">
      <c r="A60" s="91" t="s">
        <v>1761</v>
      </c>
    </row>
    <row r="61" spans="1:4" ht="15.75">
      <c r="A61" s="97" t="s">
        <v>1975</v>
      </c>
      <c r="B61" s="96"/>
      <c r="C61" s="96"/>
      <c r="D61" s="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L17" sqref="L17"/>
    </sheetView>
  </sheetViews>
  <sheetFormatPr defaultColWidth="8.796875" defaultRowHeight="15"/>
  <cols>
    <col min="1" max="1" width="3.19921875" style="40" customWidth="1"/>
    <col min="2" max="2" width="18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1.69921875" style="40" customWidth="1"/>
    <col min="7" max="7" width="11" style="40" bestFit="1" customWidth="1"/>
    <col min="8" max="16384" width="8.8984375" style="40" customWidth="1"/>
  </cols>
  <sheetData>
    <row r="1" s="51" customFormat="1" ht="15.75">
      <c r="A1" s="52" t="s">
        <v>1921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7" s="5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6" ht="15.75">
      <c r="D4" s="49">
        <f>SUM(D5:D28)</f>
        <v>66153</v>
      </c>
      <c r="E4" s="50"/>
      <c r="F4" s="48" t="s">
        <v>1389</v>
      </c>
    </row>
    <row r="5" spans="1:7" ht="15.75">
      <c r="A5" s="48" t="s">
        <v>1357</v>
      </c>
      <c r="B5" s="48" t="s">
        <v>104</v>
      </c>
      <c r="C5" s="48" t="s">
        <v>1130</v>
      </c>
      <c r="D5" s="134">
        <v>5002</v>
      </c>
      <c r="E5" s="50"/>
      <c r="F5" s="48" t="s">
        <v>1343</v>
      </c>
      <c r="G5" s="48" t="s">
        <v>1343</v>
      </c>
    </row>
    <row r="6" spans="1:7" ht="15.75">
      <c r="A6" s="48" t="s">
        <v>1392</v>
      </c>
      <c r="B6" s="48" t="s">
        <v>105</v>
      </c>
      <c r="C6" s="48" t="s">
        <v>1131</v>
      </c>
      <c r="D6" s="134">
        <v>4193</v>
      </c>
      <c r="E6" s="50"/>
      <c r="F6" s="48" t="s">
        <v>1343</v>
      </c>
      <c r="G6" s="48" t="s">
        <v>1343</v>
      </c>
    </row>
    <row r="7" spans="1:7" ht="15.75">
      <c r="A7" s="48" t="s">
        <v>1394</v>
      </c>
      <c r="B7" s="48" t="s">
        <v>1924</v>
      </c>
      <c r="C7" s="48" t="s">
        <v>1132</v>
      </c>
      <c r="D7" s="134">
        <v>1243</v>
      </c>
      <c r="E7" s="50"/>
      <c r="F7" s="48" t="s">
        <v>1343</v>
      </c>
      <c r="G7" s="48" t="s">
        <v>1343</v>
      </c>
    </row>
    <row r="8" spans="1:7" ht="15.75">
      <c r="A8" s="48" t="s">
        <v>1395</v>
      </c>
      <c r="B8" s="48" t="s">
        <v>1925</v>
      </c>
      <c r="C8" s="48" t="s">
        <v>1133</v>
      </c>
      <c r="D8" s="134">
        <v>1792</v>
      </c>
      <c r="E8" s="50"/>
      <c r="F8" s="48" t="s">
        <v>1343</v>
      </c>
      <c r="G8" s="48" t="s">
        <v>1343</v>
      </c>
    </row>
    <row r="9" spans="1:7" ht="15.75">
      <c r="A9" s="48" t="s">
        <v>1396</v>
      </c>
      <c r="B9" s="48" t="s">
        <v>1926</v>
      </c>
      <c r="C9" s="48" t="s">
        <v>1134</v>
      </c>
      <c r="D9" s="134">
        <v>2580</v>
      </c>
      <c r="E9" s="50"/>
      <c r="F9" s="48" t="s">
        <v>1320</v>
      </c>
      <c r="G9" s="48" t="s">
        <v>1320</v>
      </c>
    </row>
    <row r="10" spans="1:7" ht="15.75">
      <c r="A10" s="48" t="s">
        <v>1397</v>
      </c>
      <c r="B10" s="48" t="s">
        <v>1927</v>
      </c>
      <c r="C10" s="48" t="s">
        <v>1135</v>
      </c>
      <c r="D10" s="134">
        <v>1420</v>
      </c>
      <c r="E10" s="50"/>
      <c r="F10" s="48" t="s">
        <v>1320</v>
      </c>
      <c r="G10" s="48" t="s">
        <v>1320</v>
      </c>
    </row>
    <row r="11" spans="1:7" ht="15.75">
      <c r="A11" s="48" t="s">
        <v>1359</v>
      </c>
      <c r="B11" s="48" t="s">
        <v>1928</v>
      </c>
      <c r="C11" s="48" t="s">
        <v>1136</v>
      </c>
      <c r="D11" s="134">
        <v>979</v>
      </c>
      <c r="E11" s="50"/>
      <c r="F11" s="48" t="s">
        <v>1343</v>
      </c>
      <c r="G11" s="48" t="s">
        <v>1343</v>
      </c>
    </row>
    <row r="12" spans="1:7" ht="15.75">
      <c r="A12" s="48" t="s">
        <v>1398</v>
      </c>
      <c r="B12" s="48" t="s">
        <v>106</v>
      </c>
      <c r="C12" s="48" t="s">
        <v>1137</v>
      </c>
      <c r="D12" s="134">
        <v>3839</v>
      </c>
      <c r="E12" s="50"/>
      <c r="F12" s="48" t="s">
        <v>1343</v>
      </c>
      <c r="G12" s="48" t="s">
        <v>1343</v>
      </c>
    </row>
    <row r="13" spans="1:7" ht="15.75">
      <c r="A13" s="48" t="s">
        <v>1399</v>
      </c>
      <c r="B13" s="48" t="s">
        <v>107</v>
      </c>
      <c r="C13" s="48" t="s">
        <v>1138</v>
      </c>
      <c r="D13" s="134">
        <v>2649</v>
      </c>
      <c r="E13" s="50"/>
      <c r="F13" s="48" t="s">
        <v>1343</v>
      </c>
      <c r="G13" s="48" t="s">
        <v>1343</v>
      </c>
    </row>
    <row r="14" spans="1:7" ht="15.75">
      <c r="A14" s="48" t="s">
        <v>1400</v>
      </c>
      <c r="B14" s="48" t="s">
        <v>108</v>
      </c>
      <c r="C14" s="48" t="s">
        <v>1139</v>
      </c>
      <c r="D14" s="134">
        <v>4099</v>
      </c>
      <c r="E14" s="50"/>
      <c r="F14" s="48" t="s">
        <v>1343</v>
      </c>
      <c r="G14" s="48" t="s">
        <v>1343</v>
      </c>
    </row>
    <row r="15" spans="1:7" ht="15.75">
      <c r="A15" s="48" t="s">
        <v>1402</v>
      </c>
      <c r="B15" s="48" t="s">
        <v>1929</v>
      </c>
      <c r="C15" s="48" t="s">
        <v>1140</v>
      </c>
      <c r="D15" s="134">
        <v>1492</v>
      </c>
      <c r="E15" s="50"/>
      <c r="F15" s="48" t="s">
        <v>1320</v>
      </c>
      <c r="G15" s="48" t="s">
        <v>1320</v>
      </c>
    </row>
    <row r="16" spans="1:7" ht="15.75">
      <c r="A16" s="48" t="s">
        <v>1361</v>
      </c>
      <c r="B16" s="48" t="s">
        <v>1930</v>
      </c>
      <c r="C16" s="48" t="s">
        <v>1141</v>
      </c>
      <c r="D16" s="134">
        <v>2099</v>
      </c>
      <c r="E16" s="50"/>
      <c r="F16" s="48" t="s">
        <v>1320</v>
      </c>
      <c r="G16" s="48" t="s">
        <v>1320</v>
      </c>
    </row>
    <row r="17" spans="1:7" ht="15.75">
      <c r="A17" s="48" t="s">
        <v>1405</v>
      </c>
      <c r="B17" s="48" t="s">
        <v>1220</v>
      </c>
      <c r="C17" s="48" t="s">
        <v>1142</v>
      </c>
      <c r="D17" s="134">
        <v>4773</v>
      </c>
      <c r="E17" s="50"/>
      <c r="F17" s="48" t="s">
        <v>1343</v>
      </c>
      <c r="G17" s="48" t="s">
        <v>1343</v>
      </c>
    </row>
    <row r="18" spans="1:7" ht="15.75">
      <c r="A18" s="48">
        <v>14</v>
      </c>
      <c r="B18" s="48" t="s">
        <v>109</v>
      </c>
      <c r="C18" s="48" t="s">
        <v>1143</v>
      </c>
      <c r="D18" s="134">
        <v>5585</v>
      </c>
      <c r="E18" s="50"/>
      <c r="F18" s="48" t="s">
        <v>1343</v>
      </c>
      <c r="G18" s="48" t="s">
        <v>1343</v>
      </c>
    </row>
    <row r="19" spans="1:7" ht="15.75">
      <c r="A19" s="48">
        <v>15</v>
      </c>
      <c r="B19" s="48" t="s">
        <v>110</v>
      </c>
      <c r="C19" s="48" t="s">
        <v>1144</v>
      </c>
      <c r="D19" s="134">
        <v>4370</v>
      </c>
      <c r="E19" s="50"/>
      <c r="F19" s="48" t="s">
        <v>1343</v>
      </c>
      <c r="G19" s="48" t="s">
        <v>1343</v>
      </c>
    </row>
    <row r="20" spans="1:7" ht="15.75">
      <c r="A20" s="48">
        <v>16</v>
      </c>
      <c r="B20" s="48" t="s">
        <v>111</v>
      </c>
      <c r="C20" s="48" t="s">
        <v>1145</v>
      </c>
      <c r="D20" s="134">
        <v>1030</v>
      </c>
      <c r="E20" s="50"/>
      <c r="F20" s="48" t="s">
        <v>1343</v>
      </c>
      <c r="G20" s="48" t="s">
        <v>1343</v>
      </c>
    </row>
    <row r="21" spans="1:7" ht="15.75">
      <c r="A21" s="48">
        <v>17</v>
      </c>
      <c r="B21" s="48" t="s">
        <v>1931</v>
      </c>
      <c r="C21" s="48" t="s">
        <v>1146</v>
      </c>
      <c r="D21" s="134">
        <v>1329</v>
      </c>
      <c r="E21" s="50"/>
      <c r="F21" s="48" t="s">
        <v>1343</v>
      </c>
      <c r="G21" s="48" t="s">
        <v>1343</v>
      </c>
    </row>
    <row r="22" spans="1:7" ht="15.75">
      <c r="A22" s="48">
        <v>18</v>
      </c>
      <c r="B22" s="48" t="s">
        <v>1932</v>
      </c>
      <c r="C22" s="48" t="s">
        <v>1147</v>
      </c>
      <c r="D22" s="134">
        <v>1170</v>
      </c>
      <c r="E22" s="50"/>
      <c r="F22" s="48" t="s">
        <v>1343</v>
      </c>
      <c r="G22" s="48" t="s">
        <v>1343</v>
      </c>
    </row>
    <row r="23" spans="1:7" ht="15.75">
      <c r="A23" s="48">
        <v>19</v>
      </c>
      <c r="B23" s="48" t="s">
        <v>1933</v>
      </c>
      <c r="C23" s="48" t="s">
        <v>1148</v>
      </c>
      <c r="D23" s="134">
        <v>2684</v>
      </c>
      <c r="E23" s="50"/>
      <c r="F23" s="48" t="s">
        <v>1343</v>
      </c>
      <c r="G23" s="48" t="s">
        <v>1343</v>
      </c>
    </row>
    <row r="24" spans="1:7" ht="15.75">
      <c r="A24" s="48">
        <v>20</v>
      </c>
      <c r="B24" s="48" t="s">
        <v>112</v>
      </c>
      <c r="C24" s="48" t="s">
        <v>1149</v>
      </c>
      <c r="D24" s="134">
        <v>1535</v>
      </c>
      <c r="E24" s="50"/>
      <c r="F24" s="48" t="s">
        <v>1343</v>
      </c>
      <c r="G24" s="48" t="s">
        <v>1343</v>
      </c>
    </row>
    <row r="25" spans="1:7" ht="15.75">
      <c r="A25" s="48">
        <v>21</v>
      </c>
      <c r="B25" s="48" t="s">
        <v>1934</v>
      </c>
      <c r="C25" s="48" t="s">
        <v>1150</v>
      </c>
      <c r="D25" s="134">
        <v>2300</v>
      </c>
      <c r="E25" s="50"/>
      <c r="F25" s="48" t="s">
        <v>1343</v>
      </c>
      <c r="G25" s="48" t="s">
        <v>1343</v>
      </c>
    </row>
    <row r="26" spans="1:7" ht="15.75">
      <c r="A26" s="48">
        <v>22</v>
      </c>
      <c r="B26" s="48" t="s">
        <v>120</v>
      </c>
      <c r="C26" s="48" t="s">
        <v>1151</v>
      </c>
      <c r="D26" s="134">
        <v>4525</v>
      </c>
      <c r="E26" s="50"/>
      <c r="F26" s="48" t="s">
        <v>1343</v>
      </c>
      <c r="G26" s="48" t="s">
        <v>1343</v>
      </c>
    </row>
    <row r="27" spans="1:7" ht="15.75">
      <c r="A27" s="48">
        <v>23</v>
      </c>
      <c r="B27" s="48" t="s">
        <v>1980</v>
      </c>
      <c r="C27" s="48" t="s">
        <v>1152</v>
      </c>
      <c r="D27" s="134">
        <v>3739</v>
      </c>
      <c r="E27" s="50"/>
      <c r="F27" s="48" t="s">
        <v>1343</v>
      </c>
      <c r="G27" s="48" t="s">
        <v>1343</v>
      </c>
    </row>
    <row r="28" spans="1:7" ht="15.75">
      <c r="A28" s="48">
        <v>24</v>
      </c>
      <c r="B28" s="48" t="s">
        <v>1935</v>
      </c>
      <c r="C28" s="48" t="s">
        <v>1153</v>
      </c>
      <c r="D28" s="134">
        <v>1726</v>
      </c>
      <c r="E28" s="50"/>
      <c r="F28" s="48" t="s">
        <v>1343</v>
      </c>
      <c r="G28" s="48" t="s">
        <v>1343</v>
      </c>
    </row>
    <row r="30" spans="1:6" ht="15.75">
      <c r="A30" s="48" t="s">
        <v>82</v>
      </c>
      <c r="D30" s="49">
        <f>D9+D10+D15+D16</f>
        <v>7591</v>
      </c>
      <c r="E30" s="50"/>
      <c r="F30" s="48" t="s">
        <v>1541</v>
      </c>
    </row>
    <row r="31" spans="1:6" ht="15.75">
      <c r="A31" s="48" t="s">
        <v>1343</v>
      </c>
      <c r="D31" s="49">
        <f>SUM(D5:D8)+SUM(D11:D14)+SUM(D17:D28)</f>
        <v>58562</v>
      </c>
      <c r="E31" s="50"/>
      <c r="F31" s="48" t="s">
        <v>1541</v>
      </c>
    </row>
    <row r="32" spans="1:6" ht="15.75">
      <c r="A32" s="48" t="s">
        <v>82</v>
      </c>
      <c r="D32" s="49">
        <f>D9+D10+D15+D16</f>
        <v>7591</v>
      </c>
      <c r="F32" s="40" t="s">
        <v>1542</v>
      </c>
    </row>
    <row r="33" spans="1:6" ht="15.75">
      <c r="A33" s="48" t="s">
        <v>1343</v>
      </c>
      <c r="D33" s="49">
        <f>SUM(D5:D8)+SUM(D11:D14)+SUM(D17:D28)</f>
        <v>58562</v>
      </c>
      <c r="F33" s="40" t="s">
        <v>1542</v>
      </c>
    </row>
    <row r="35" ht="15.75">
      <c r="A35" s="90" t="s">
        <v>1922</v>
      </c>
    </row>
    <row r="36" ht="15.75">
      <c r="A36" s="91" t="s">
        <v>1923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J15" sqref="J15"/>
    </sheetView>
  </sheetViews>
  <sheetFormatPr defaultColWidth="8.796875" defaultRowHeight="15"/>
  <cols>
    <col min="1" max="1" width="3.3984375" style="40" customWidth="1"/>
    <col min="2" max="2" width="17.1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7" width="22" style="40" bestFit="1" customWidth="1"/>
    <col min="8" max="16384" width="8.8984375" style="40" customWidth="1"/>
  </cols>
  <sheetData>
    <row r="1" s="51" customFormat="1" ht="15.75">
      <c r="A1" s="52" t="s">
        <v>1936</v>
      </c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7" s="5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5" ht="15.75">
      <c r="D4" s="49">
        <f>SUM(D5:D11)+SUM(D14:D17)+D18+SUM(D19:D29)</f>
        <v>91056</v>
      </c>
      <c r="E4" s="50"/>
    </row>
    <row r="5" spans="1:7" ht="15.75">
      <c r="A5" s="48">
        <v>1</v>
      </c>
      <c r="B5" s="48" t="s">
        <v>287</v>
      </c>
      <c r="C5" s="48" t="s">
        <v>405</v>
      </c>
      <c r="D5" s="135">
        <v>4636</v>
      </c>
      <c r="E5" s="50"/>
      <c r="F5" s="48" t="s">
        <v>1347</v>
      </c>
      <c r="G5" s="48" t="s">
        <v>1347</v>
      </c>
    </row>
    <row r="6" spans="1:7" ht="15.75">
      <c r="A6" s="48">
        <v>2</v>
      </c>
      <c r="B6" s="48" t="s">
        <v>288</v>
      </c>
      <c r="C6" s="48" t="s">
        <v>406</v>
      </c>
      <c r="D6" s="135">
        <v>4175</v>
      </c>
      <c r="E6" s="50"/>
      <c r="F6" s="48" t="s">
        <v>1347</v>
      </c>
      <c r="G6" s="48" t="s">
        <v>1347</v>
      </c>
    </row>
    <row r="7" spans="1:7" ht="15.75">
      <c r="A7" s="48">
        <v>3</v>
      </c>
      <c r="B7" s="48" t="s">
        <v>289</v>
      </c>
      <c r="C7" s="48" t="s">
        <v>407</v>
      </c>
      <c r="D7" s="135">
        <v>6842</v>
      </c>
      <c r="E7" s="50"/>
      <c r="F7" s="48" t="s">
        <v>1347</v>
      </c>
      <c r="G7" s="48" t="s">
        <v>1347</v>
      </c>
    </row>
    <row r="8" spans="1:7" ht="15.75">
      <c r="A8" s="48">
        <v>4</v>
      </c>
      <c r="B8" s="48" t="s">
        <v>290</v>
      </c>
      <c r="C8" s="48" t="s">
        <v>408</v>
      </c>
      <c r="D8" s="135">
        <v>3096</v>
      </c>
      <c r="E8" s="50"/>
      <c r="F8" s="48" t="s">
        <v>1347</v>
      </c>
      <c r="G8" s="48" t="s">
        <v>1347</v>
      </c>
    </row>
    <row r="9" spans="1:7" ht="15.75">
      <c r="A9" s="48">
        <v>5</v>
      </c>
      <c r="B9" s="48" t="s">
        <v>291</v>
      </c>
      <c r="C9" s="48" t="s">
        <v>409</v>
      </c>
      <c r="D9" s="135">
        <v>3885</v>
      </c>
      <c r="E9" s="50"/>
      <c r="F9" s="48" t="s">
        <v>1292</v>
      </c>
      <c r="G9" s="48" t="s">
        <v>1292</v>
      </c>
    </row>
    <row r="10" spans="1:7" ht="15.75">
      <c r="A10" s="48">
        <v>6</v>
      </c>
      <c r="B10" s="48" t="s">
        <v>1941</v>
      </c>
      <c r="C10" s="48" t="s">
        <v>410</v>
      </c>
      <c r="D10" s="135">
        <v>3031</v>
      </c>
      <c r="E10" s="50"/>
      <c r="F10" s="48" t="s">
        <v>1347</v>
      </c>
      <c r="G10" s="48" t="s">
        <v>1347</v>
      </c>
    </row>
    <row r="11" spans="1:7" ht="15.75">
      <c r="A11" s="48">
        <v>7</v>
      </c>
      <c r="B11" s="48" t="s">
        <v>1942</v>
      </c>
      <c r="C11" s="48" t="s">
        <v>411</v>
      </c>
      <c r="D11" s="135">
        <v>4997</v>
      </c>
      <c r="E11" s="50"/>
      <c r="F11" s="48" t="s">
        <v>1347</v>
      </c>
      <c r="G11" s="48" t="s">
        <v>1347</v>
      </c>
    </row>
    <row r="12" spans="1:7" ht="15.75">
      <c r="A12" s="48">
        <v>8</v>
      </c>
      <c r="B12" s="48" t="s">
        <v>1982</v>
      </c>
      <c r="D12" s="135">
        <v>6136</v>
      </c>
      <c r="E12" s="50"/>
      <c r="F12" s="48" t="s">
        <v>1347</v>
      </c>
      <c r="G12" s="48"/>
    </row>
    <row r="13" spans="1:7" ht="15.75">
      <c r="A13" s="48"/>
      <c r="B13" s="48"/>
      <c r="C13" s="48"/>
      <c r="D13" s="135">
        <v>3</v>
      </c>
      <c r="E13" s="50"/>
      <c r="F13" s="48" t="s">
        <v>1292</v>
      </c>
      <c r="G13" s="48"/>
    </row>
    <row r="14" spans="1:7" ht="15.75">
      <c r="A14" s="48"/>
      <c r="B14" s="48"/>
      <c r="C14" s="48" t="s">
        <v>424</v>
      </c>
      <c r="D14" s="85">
        <f>SUM(D12:D13)</f>
        <v>6139</v>
      </c>
      <c r="E14" s="50"/>
      <c r="F14" s="48"/>
      <c r="G14" s="48" t="s">
        <v>1347</v>
      </c>
    </row>
    <row r="15" spans="1:7" ht="15.75">
      <c r="A15" s="48">
        <v>9</v>
      </c>
      <c r="B15" s="48" t="s">
        <v>292</v>
      </c>
      <c r="C15" s="48" t="s">
        <v>412</v>
      </c>
      <c r="D15" s="136">
        <v>3983</v>
      </c>
      <c r="E15" s="50"/>
      <c r="F15" s="48" t="s">
        <v>1347</v>
      </c>
      <c r="G15" s="48" t="s">
        <v>1347</v>
      </c>
    </row>
    <row r="16" spans="1:7" ht="15.75">
      <c r="A16" s="48">
        <v>10</v>
      </c>
      <c r="B16" s="48" t="s">
        <v>293</v>
      </c>
      <c r="C16" s="48" t="s">
        <v>413</v>
      </c>
      <c r="D16" s="136">
        <v>3646</v>
      </c>
      <c r="E16" s="50"/>
      <c r="F16" s="48" t="s">
        <v>1347</v>
      </c>
      <c r="G16" s="48" t="s">
        <v>1347</v>
      </c>
    </row>
    <row r="17" spans="1:7" ht="15.75">
      <c r="A17" s="48">
        <v>11</v>
      </c>
      <c r="B17" s="48" t="s">
        <v>294</v>
      </c>
      <c r="C17" s="48" t="s">
        <v>414</v>
      </c>
      <c r="D17" s="136">
        <v>5951</v>
      </c>
      <c r="E17" s="50"/>
      <c r="F17" s="48" t="s">
        <v>1347</v>
      </c>
      <c r="G17" s="48" t="s">
        <v>1347</v>
      </c>
    </row>
    <row r="18" spans="1:7" ht="15.75">
      <c r="A18" s="48">
        <v>12</v>
      </c>
      <c r="B18" s="48" t="s">
        <v>1943</v>
      </c>
      <c r="C18" s="48" t="s">
        <v>425</v>
      </c>
      <c r="D18" s="137">
        <v>1454</v>
      </c>
      <c r="E18" s="50"/>
      <c r="F18" s="48" t="s">
        <v>1292</v>
      </c>
      <c r="G18" s="48" t="s">
        <v>1292</v>
      </c>
    </row>
    <row r="19" spans="1:7" ht="15.75">
      <c r="A19" s="48">
        <v>13</v>
      </c>
      <c r="B19" s="48" t="s">
        <v>1944</v>
      </c>
      <c r="C19" s="48" t="s">
        <v>415</v>
      </c>
      <c r="D19" s="137">
        <v>2061</v>
      </c>
      <c r="E19" s="88"/>
      <c r="F19" s="40" t="s">
        <v>1347</v>
      </c>
      <c r="G19" s="40" t="s">
        <v>1347</v>
      </c>
    </row>
    <row r="20" spans="1:7" ht="15.75">
      <c r="A20" s="48">
        <v>14</v>
      </c>
      <c r="B20" s="48" t="s">
        <v>1945</v>
      </c>
      <c r="C20" s="48" t="s">
        <v>416</v>
      </c>
      <c r="D20" s="137">
        <v>7502</v>
      </c>
      <c r="E20" s="50"/>
      <c r="F20" s="48" t="s">
        <v>1347</v>
      </c>
      <c r="G20" s="48" t="s">
        <v>1347</v>
      </c>
    </row>
    <row r="21" spans="1:7" ht="15.75">
      <c r="A21" s="48">
        <v>15</v>
      </c>
      <c r="B21" s="48" t="s">
        <v>1946</v>
      </c>
      <c r="C21" s="48" t="s">
        <v>417</v>
      </c>
      <c r="D21" s="136">
        <v>1828</v>
      </c>
      <c r="E21" s="50"/>
      <c r="F21" s="48" t="s">
        <v>1347</v>
      </c>
      <c r="G21" s="48" t="s">
        <v>1347</v>
      </c>
    </row>
    <row r="22" spans="1:7" ht="15.75">
      <c r="A22" s="48">
        <v>16</v>
      </c>
      <c r="B22" s="48" t="s">
        <v>1265</v>
      </c>
      <c r="C22" s="48" t="s">
        <v>426</v>
      </c>
      <c r="D22" s="136">
        <v>4419</v>
      </c>
      <c r="E22" s="50"/>
      <c r="F22" s="48" t="s">
        <v>1292</v>
      </c>
      <c r="G22" s="48" t="s">
        <v>1292</v>
      </c>
    </row>
    <row r="23" spans="1:7" ht="15.75">
      <c r="A23" s="48" t="s">
        <v>1366</v>
      </c>
      <c r="B23" s="48" t="s">
        <v>1947</v>
      </c>
      <c r="C23" s="48" t="s">
        <v>418</v>
      </c>
      <c r="D23" s="136">
        <v>5158</v>
      </c>
      <c r="E23" s="50"/>
      <c r="F23" s="48" t="s">
        <v>1347</v>
      </c>
      <c r="G23" s="48" t="s">
        <v>1347</v>
      </c>
    </row>
    <row r="24" spans="1:7" ht="15.75">
      <c r="A24" s="48" t="s">
        <v>1409</v>
      </c>
      <c r="B24" s="48" t="s">
        <v>1948</v>
      </c>
      <c r="C24" s="48" t="s">
        <v>419</v>
      </c>
      <c r="D24" s="136">
        <v>2412</v>
      </c>
      <c r="E24" s="50"/>
      <c r="F24" s="48" t="s">
        <v>1347</v>
      </c>
      <c r="G24" s="48" t="s">
        <v>1347</v>
      </c>
    </row>
    <row r="25" spans="1:7" ht="15.75">
      <c r="A25" s="48">
        <v>19</v>
      </c>
      <c r="B25" s="48" t="s">
        <v>1266</v>
      </c>
      <c r="C25" s="48" t="s">
        <v>420</v>
      </c>
      <c r="D25" s="136">
        <v>4913</v>
      </c>
      <c r="E25" s="50"/>
      <c r="F25" s="48" t="s">
        <v>1292</v>
      </c>
      <c r="G25" s="48" t="s">
        <v>1292</v>
      </c>
    </row>
    <row r="26" spans="1:7" ht="15.75">
      <c r="A26" s="48">
        <v>20</v>
      </c>
      <c r="B26" s="48" t="s">
        <v>1949</v>
      </c>
      <c r="C26" s="48" t="s">
        <v>421</v>
      </c>
      <c r="D26" s="136">
        <v>2097</v>
      </c>
      <c r="E26" s="50"/>
      <c r="F26" s="48" t="s">
        <v>1347</v>
      </c>
      <c r="G26" s="48" t="s">
        <v>1347</v>
      </c>
    </row>
    <row r="27" spans="1:7" ht="15.75">
      <c r="A27" s="48">
        <v>21</v>
      </c>
      <c r="B27" s="48" t="s">
        <v>295</v>
      </c>
      <c r="C27" s="48" t="s">
        <v>422</v>
      </c>
      <c r="D27" s="136">
        <v>3178</v>
      </c>
      <c r="E27" s="50"/>
      <c r="F27" s="48" t="s">
        <v>1292</v>
      </c>
      <c r="G27" s="48" t="s">
        <v>1292</v>
      </c>
    </row>
    <row r="28" spans="1:7" ht="15.75">
      <c r="A28" s="48">
        <v>22</v>
      </c>
      <c r="B28" s="48" t="s">
        <v>1950</v>
      </c>
      <c r="C28" s="48" t="s">
        <v>427</v>
      </c>
      <c r="D28" s="136">
        <v>3531</v>
      </c>
      <c r="E28" s="50"/>
      <c r="F28" s="48" t="s">
        <v>1292</v>
      </c>
      <c r="G28" s="48" t="s">
        <v>1292</v>
      </c>
    </row>
    <row r="29" spans="1:7" ht="15.75">
      <c r="A29" s="48">
        <v>23</v>
      </c>
      <c r="B29" s="48" t="s">
        <v>1951</v>
      </c>
      <c r="C29" s="48" t="s">
        <v>423</v>
      </c>
      <c r="D29" s="136">
        <v>2122</v>
      </c>
      <c r="E29" s="50"/>
      <c r="F29" s="48" t="s">
        <v>1347</v>
      </c>
      <c r="G29" s="48" t="s">
        <v>1347</v>
      </c>
    </row>
    <row r="30" ht="15.75">
      <c r="D30" s="89"/>
    </row>
    <row r="31" spans="1:6" ht="15.75">
      <c r="A31" s="48" t="s">
        <v>286</v>
      </c>
      <c r="D31" s="49">
        <f>D9+D18+D22+D25+D27+D28+D13</f>
        <v>21383</v>
      </c>
      <c r="E31" s="50"/>
      <c r="F31" s="48" t="s">
        <v>1541</v>
      </c>
    </row>
    <row r="32" spans="1:6" ht="15.75">
      <c r="A32" s="48" t="s">
        <v>1347</v>
      </c>
      <c r="D32" s="49">
        <f>SUM(D5:D8)+SUM(D10:D12)+SUM(D15:D17)+SUM(D19:D21)+SUM(D23:D24)+D26+D29</f>
        <v>69673</v>
      </c>
      <c r="E32" s="50"/>
      <c r="F32" s="48" t="s">
        <v>1541</v>
      </c>
    </row>
    <row r="33" spans="1:6" ht="15.75">
      <c r="A33" s="48" t="s">
        <v>286</v>
      </c>
      <c r="D33" s="49">
        <f>D9+D18+D22+D25+D27+D28</f>
        <v>21380</v>
      </c>
      <c r="F33" s="40" t="s">
        <v>1542</v>
      </c>
    </row>
    <row r="34" spans="1:6" ht="15.75">
      <c r="A34" s="48" t="s">
        <v>1347</v>
      </c>
      <c r="D34" s="49">
        <f>SUM(D5:D8)+SUM(D10:D11)+SUM(D14:D17)+SUM(D19:D21)+SUM(D23:D24)+D26+D29</f>
        <v>69676</v>
      </c>
      <c r="F34" s="40" t="s">
        <v>1542</v>
      </c>
    </row>
    <row r="36" ht="15.75">
      <c r="A36" s="90" t="s">
        <v>1937</v>
      </c>
    </row>
    <row r="37" ht="15.75">
      <c r="A37" s="91" t="s">
        <v>1938</v>
      </c>
    </row>
    <row r="38" ht="15.75">
      <c r="A38" s="91" t="s">
        <v>1939</v>
      </c>
    </row>
    <row r="39" ht="15.75">
      <c r="A39" s="91" t="s">
        <v>1940</v>
      </c>
    </row>
    <row r="40" spans="1:6" ht="15.75">
      <c r="A40" s="140" t="s">
        <v>1981</v>
      </c>
      <c r="B40" s="139"/>
      <c r="C40" s="139"/>
      <c r="D40" s="139"/>
      <c r="E40" s="139"/>
      <c r="F40" s="1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5">
      <selection activeCell="K9" sqref="K9"/>
    </sheetView>
  </sheetViews>
  <sheetFormatPr defaultColWidth="8.796875" defaultRowHeight="15"/>
  <cols>
    <col min="1" max="1" width="3" style="40" customWidth="1"/>
    <col min="2" max="2" width="22.5976562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2.796875" style="40" customWidth="1"/>
    <col min="7" max="7" width="12" style="40" bestFit="1" customWidth="1"/>
    <col min="8" max="16384" width="8.8984375" style="40" customWidth="1"/>
  </cols>
  <sheetData>
    <row r="1" s="71" customFormat="1" ht="15.75">
      <c r="A1" s="73" t="s">
        <v>1953</v>
      </c>
    </row>
    <row r="2" spans="2:7" s="7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  <c r="G2" s="51"/>
    </row>
    <row r="3" spans="2:7" s="7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5" s="72" customFormat="1" ht="15.75">
      <c r="D4" s="74">
        <f>SUM(D5:D51)</f>
        <v>95880</v>
      </c>
      <c r="E4" s="75"/>
    </row>
    <row r="5" spans="1:7" s="72" customFormat="1" ht="15.75">
      <c r="A5" s="76">
        <v>1</v>
      </c>
      <c r="B5" s="72" t="s">
        <v>1455</v>
      </c>
      <c r="C5" s="77" t="s">
        <v>1154</v>
      </c>
      <c r="D5" s="138">
        <v>2141</v>
      </c>
      <c r="E5" s="75"/>
      <c r="F5" s="77" t="s">
        <v>1349</v>
      </c>
      <c r="G5" s="77" t="s">
        <v>1349</v>
      </c>
    </row>
    <row r="6" spans="1:7" s="72" customFormat="1" ht="15.75">
      <c r="A6" s="76">
        <v>2</v>
      </c>
      <c r="B6" s="72" t="s">
        <v>1954</v>
      </c>
      <c r="C6" s="77" t="s">
        <v>1155</v>
      </c>
      <c r="D6" s="138">
        <v>1941</v>
      </c>
      <c r="E6" s="75"/>
      <c r="F6" s="77" t="s">
        <v>1349</v>
      </c>
      <c r="G6" s="77" t="s">
        <v>1349</v>
      </c>
    </row>
    <row r="7" spans="1:7" s="72" customFormat="1" ht="15.75">
      <c r="A7" s="76">
        <v>3</v>
      </c>
      <c r="B7" s="72" t="s">
        <v>1456</v>
      </c>
      <c r="C7" s="77" t="s">
        <v>1156</v>
      </c>
      <c r="D7" s="138">
        <v>2540</v>
      </c>
      <c r="E7" s="75"/>
      <c r="F7" s="77" t="s">
        <v>1302</v>
      </c>
      <c r="G7" s="77" t="s">
        <v>1302</v>
      </c>
    </row>
    <row r="8" spans="1:7" s="72" customFormat="1" ht="15.75">
      <c r="A8" s="76">
        <v>4</v>
      </c>
      <c r="B8" s="72" t="s">
        <v>1457</v>
      </c>
      <c r="C8" s="77" t="s">
        <v>1191</v>
      </c>
      <c r="D8" s="138">
        <v>2982</v>
      </c>
      <c r="E8" s="75"/>
      <c r="F8" s="77" t="s">
        <v>1302</v>
      </c>
      <c r="G8" s="77" t="s">
        <v>1302</v>
      </c>
    </row>
    <row r="9" spans="1:7" s="72" customFormat="1" ht="15.75">
      <c r="A9" s="76">
        <v>5</v>
      </c>
      <c r="B9" s="72" t="s">
        <v>97</v>
      </c>
      <c r="C9" s="77" t="s">
        <v>1157</v>
      </c>
      <c r="D9" s="138">
        <v>2190</v>
      </c>
      <c r="E9" s="75"/>
      <c r="F9" s="77" t="s">
        <v>1349</v>
      </c>
      <c r="G9" s="77" t="s">
        <v>1349</v>
      </c>
    </row>
    <row r="10" spans="1:7" s="72" customFormat="1" ht="15.75">
      <c r="A10" s="76">
        <v>6</v>
      </c>
      <c r="B10" s="72" t="s">
        <v>1458</v>
      </c>
      <c r="C10" s="77" t="s">
        <v>1192</v>
      </c>
      <c r="D10" s="138">
        <v>1482</v>
      </c>
      <c r="E10" s="75"/>
      <c r="F10" s="77" t="s">
        <v>1302</v>
      </c>
      <c r="G10" s="77" t="s">
        <v>1302</v>
      </c>
    </row>
    <row r="11" spans="1:7" s="72" customFormat="1" ht="15.75">
      <c r="A11" s="76">
        <v>7</v>
      </c>
      <c r="B11" s="72" t="s">
        <v>368</v>
      </c>
      <c r="C11" s="77" t="s">
        <v>1193</v>
      </c>
      <c r="D11" s="138">
        <v>1547</v>
      </c>
      <c r="E11" s="75"/>
      <c r="F11" s="77" t="s">
        <v>1349</v>
      </c>
      <c r="G11" s="77" t="s">
        <v>1349</v>
      </c>
    </row>
    <row r="12" spans="1:7" s="72" customFormat="1" ht="15.75">
      <c r="A12" s="76">
        <v>8</v>
      </c>
      <c r="B12" s="72" t="s">
        <v>1459</v>
      </c>
      <c r="C12" s="77" t="s">
        <v>1158</v>
      </c>
      <c r="D12" s="138">
        <v>3709</v>
      </c>
      <c r="E12" s="75"/>
      <c r="F12" s="77" t="s">
        <v>1302</v>
      </c>
      <c r="G12" s="77" t="s">
        <v>1302</v>
      </c>
    </row>
    <row r="13" spans="1:7" s="72" customFormat="1" ht="15.75">
      <c r="A13" s="76">
        <v>9</v>
      </c>
      <c r="B13" s="72" t="s">
        <v>369</v>
      </c>
      <c r="C13" s="77" t="s">
        <v>1159</v>
      </c>
      <c r="D13" s="138">
        <v>1670</v>
      </c>
      <c r="E13" s="75"/>
      <c r="F13" s="77" t="s">
        <v>1302</v>
      </c>
      <c r="G13" s="77" t="s">
        <v>1302</v>
      </c>
    </row>
    <row r="14" spans="1:7" s="72" customFormat="1" ht="15.75">
      <c r="A14" s="76">
        <v>10</v>
      </c>
      <c r="B14" s="72" t="s">
        <v>1955</v>
      </c>
      <c r="C14" s="77" t="s">
        <v>1160</v>
      </c>
      <c r="D14" s="138">
        <v>1811</v>
      </c>
      <c r="E14" s="75"/>
      <c r="F14" s="77" t="s">
        <v>1302</v>
      </c>
      <c r="G14" s="77" t="s">
        <v>1302</v>
      </c>
    </row>
    <row r="15" spans="1:7" s="72" customFormat="1" ht="15.75">
      <c r="A15" s="76">
        <v>11</v>
      </c>
      <c r="B15" s="72" t="s">
        <v>1956</v>
      </c>
      <c r="C15" s="77" t="s">
        <v>1161</v>
      </c>
      <c r="D15" s="138">
        <v>1549</v>
      </c>
      <c r="E15" s="75"/>
      <c r="F15" s="77" t="s">
        <v>1302</v>
      </c>
      <c r="G15" s="77" t="s">
        <v>1302</v>
      </c>
    </row>
    <row r="16" spans="1:7" s="72" customFormat="1" ht="15.75">
      <c r="A16" s="76">
        <v>12</v>
      </c>
      <c r="B16" s="72" t="s">
        <v>1460</v>
      </c>
      <c r="C16" s="77" t="s">
        <v>1194</v>
      </c>
      <c r="D16" s="138">
        <v>3482</v>
      </c>
      <c r="E16" s="75"/>
      <c r="F16" s="77" t="s">
        <v>1302</v>
      </c>
      <c r="G16" s="77" t="s">
        <v>1302</v>
      </c>
    </row>
    <row r="17" spans="1:7" s="72" customFormat="1" ht="15.75">
      <c r="A17" s="76">
        <v>13</v>
      </c>
      <c r="B17" s="72" t="s">
        <v>370</v>
      </c>
      <c r="C17" s="77" t="s">
        <v>1162</v>
      </c>
      <c r="D17" s="138">
        <v>1437</v>
      </c>
      <c r="E17" s="75"/>
      <c r="F17" s="77" t="s">
        <v>1349</v>
      </c>
      <c r="G17" s="77" t="s">
        <v>1349</v>
      </c>
    </row>
    <row r="18" spans="1:7" s="72" customFormat="1" ht="15.75">
      <c r="A18" s="76">
        <v>14</v>
      </c>
      <c r="B18" s="72" t="s">
        <v>1461</v>
      </c>
      <c r="C18" s="77" t="s">
        <v>1163</v>
      </c>
      <c r="D18" s="138">
        <v>2023</v>
      </c>
      <c r="E18" s="75"/>
      <c r="F18" s="77" t="s">
        <v>1302</v>
      </c>
      <c r="G18" s="77" t="s">
        <v>1302</v>
      </c>
    </row>
    <row r="19" spans="1:7" s="72" customFormat="1" ht="15.75">
      <c r="A19" s="76">
        <v>15</v>
      </c>
      <c r="B19" s="72" t="s">
        <v>1462</v>
      </c>
      <c r="C19" s="77" t="s">
        <v>1164</v>
      </c>
      <c r="D19" s="138">
        <v>1614</v>
      </c>
      <c r="E19" s="75"/>
      <c r="F19" s="77" t="s">
        <v>1349</v>
      </c>
      <c r="G19" s="77" t="s">
        <v>1349</v>
      </c>
    </row>
    <row r="20" spans="1:7" s="72" customFormat="1" ht="15.75">
      <c r="A20" s="76">
        <v>16</v>
      </c>
      <c r="B20" s="72" t="s">
        <v>1957</v>
      </c>
      <c r="C20" s="77" t="s">
        <v>1195</v>
      </c>
      <c r="D20" s="138">
        <v>2202</v>
      </c>
      <c r="E20" s="75"/>
      <c r="F20" s="77" t="s">
        <v>1349</v>
      </c>
      <c r="G20" s="77" t="s">
        <v>1349</v>
      </c>
    </row>
    <row r="21" spans="1:7" s="72" customFormat="1" ht="15.75">
      <c r="A21" s="76">
        <v>17</v>
      </c>
      <c r="B21" s="72" t="s">
        <v>1463</v>
      </c>
      <c r="C21" s="77" t="s">
        <v>1165</v>
      </c>
      <c r="D21" s="138">
        <v>1518</v>
      </c>
      <c r="E21" s="75"/>
      <c r="F21" s="77" t="s">
        <v>1349</v>
      </c>
      <c r="G21" s="77" t="s">
        <v>1349</v>
      </c>
    </row>
    <row r="22" spans="1:7" s="72" customFormat="1" ht="15.75">
      <c r="A22" s="76">
        <v>18</v>
      </c>
      <c r="B22" s="72" t="s">
        <v>1464</v>
      </c>
      <c r="C22" s="77" t="s">
        <v>1166</v>
      </c>
      <c r="D22" s="138">
        <v>1214</v>
      </c>
      <c r="E22" s="75"/>
      <c r="F22" s="77" t="s">
        <v>1302</v>
      </c>
      <c r="G22" s="77" t="s">
        <v>1302</v>
      </c>
    </row>
    <row r="23" spans="1:7" s="72" customFormat="1" ht="15.75">
      <c r="A23" s="76">
        <v>19</v>
      </c>
      <c r="B23" s="72" t="s">
        <v>1958</v>
      </c>
      <c r="C23" s="77" t="s">
        <v>1196</v>
      </c>
      <c r="D23" s="138">
        <v>3599</v>
      </c>
      <c r="E23" s="75"/>
      <c r="F23" s="77" t="s">
        <v>1349</v>
      </c>
      <c r="G23" s="77" t="s">
        <v>1349</v>
      </c>
    </row>
    <row r="24" spans="1:7" s="72" customFormat="1" ht="15.75">
      <c r="A24" s="76">
        <v>20</v>
      </c>
      <c r="B24" s="72" t="s">
        <v>1959</v>
      </c>
      <c r="C24" s="77" t="s">
        <v>1167</v>
      </c>
      <c r="D24" s="138">
        <v>1967</v>
      </c>
      <c r="E24" s="75"/>
      <c r="F24" s="77" t="s">
        <v>1349</v>
      </c>
      <c r="G24" s="77" t="s">
        <v>1349</v>
      </c>
    </row>
    <row r="25" spans="1:7" s="72" customFormat="1" ht="15.75">
      <c r="A25" s="76">
        <v>21</v>
      </c>
      <c r="B25" s="72" t="s">
        <v>1960</v>
      </c>
      <c r="C25" s="77" t="s">
        <v>1168</v>
      </c>
      <c r="D25" s="138">
        <v>2141</v>
      </c>
      <c r="E25" s="75"/>
      <c r="F25" s="77" t="s">
        <v>1349</v>
      </c>
      <c r="G25" s="77" t="s">
        <v>1349</v>
      </c>
    </row>
    <row r="26" spans="1:7" s="72" customFormat="1" ht="15.75">
      <c r="A26" s="76">
        <v>22</v>
      </c>
      <c r="B26" s="72" t="s">
        <v>371</v>
      </c>
      <c r="C26" s="77" t="s">
        <v>1169</v>
      </c>
      <c r="D26" s="138">
        <v>1549</v>
      </c>
      <c r="E26" s="75"/>
      <c r="F26" s="77" t="s">
        <v>1349</v>
      </c>
      <c r="G26" s="77" t="s">
        <v>1349</v>
      </c>
    </row>
    <row r="27" spans="1:7" s="72" customFormat="1" ht="15.75">
      <c r="A27" s="76">
        <v>23</v>
      </c>
      <c r="B27" s="72" t="s">
        <v>1465</v>
      </c>
      <c r="C27" s="77" t="s">
        <v>1197</v>
      </c>
      <c r="D27" s="138">
        <v>2411</v>
      </c>
      <c r="E27" s="75"/>
      <c r="F27" s="77" t="s">
        <v>1349</v>
      </c>
      <c r="G27" s="77" t="s">
        <v>1349</v>
      </c>
    </row>
    <row r="28" spans="1:7" s="72" customFormat="1" ht="15.75">
      <c r="A28" s="76">
        <v>24</v>
      </c>
      <c r="B28" s="72" t="s">
        <v>1466</v>
      </c>
      <c r="C28" s="77" t="s">
        <v>1170</v>
      </c>
      <c r="D28" s="138">
        <v>2415</v>
      </c>
      <c r="E28" s="75"/>
      <c r="F28" s="77" t="s">
        <v>1302</v>
      </c>
      <c r="G28" s="77" t="s">
        <v>1302</v>
      </c>
    </row>
    <row r="29" spans="1:7" s="72" customFormat="1" ht="15.75">
      <c r="A29" s="76">
        <v>25</v>
      </c>
      <c r="B29" s="72" t="s">
        <v>1467</v>
      </c>
      <c r="C29" s="77" t="s">
        <v>1171</v>
      </c>
      <c r="D29" s="138">
        <v>1812</v>
      </c>
      <c r="E29" s="75"/>
      <c r="F29" s="77" t="s">
        <v>1349</v>
      </c>
      <c r="G29" s="77" t="s">
        <v>1349</v>
      </c>
    </row>
    <row r="30" spans="1:7" s="72" customFormat="1" ht="15.75">
      <c r="A30" s="76">
        <v>26</v>
      </c>
      <c r="B30" s="72" t="s">
        <v>1961</v>
      </c>
      <c r="C30" s="77" t="s">
        <v>1172</v>
      </c>
      <c r="D30" s="138">
        <v>1578</v>
      </c>
      <c r="E30" s="75"/>
      <c r="F30" s="77" t="s">
        <v>1302</v>
      </c>
      <c r="G30" s="77" t="s">
        <v>1302</v>
      </c>
    </row>
    <row r="31" spans="1:7" s="72" customFormat="1" ht="15.75">
      <c r="A31" s="76">
        <v>27</v>
      </c>
      <c r="B31" s="72" t="s">
        <v>1962</v>
      </c>
      <c r="C31" s="77" t="s">
        <v>1173</v>
      </c>
      <c r="D31" s="138">
        <v>3519</v>
      </c>
      <c r="E31" s="75"/>
      <c r="F31" s="77" t="s">
        <v>1349</v>
      </c>
      <c r="G31" s="77" t="s">
        <v>1349</v>
      </c>
    </row>
    <row r="32" spans="1:7" s="72" customFormat="1" ht="15.75">
      <c r="A32" s="76">
        <v>28</v>
      </c>
      <c r="B32" s="72" t="s">
        <v>1468</v>
      </c>
      <c r="C32" s="77" t="s">
        <v>1174</v>
      </c>
      <c r="D32" s="138">
        <v>1402</v>
      </c>
      <c r="E32" s="75"/>
      <c r="F32" s="77" t="s">
        <v>1349</v>
      </c>
      <c r="G32" s="77" t="s">
        <v>1349</v>
      </c>
    </row>
    <row r="33" spans="1:7" s="72" customFormat="1" ht="15.75">
      <c r="A33" s="76">
        <v>29</v>
      </c>
      <c r="B33" s="72" t="s">
        <v>1963</v>
      </c>
      <c r="C33" s="77" t="s">
        <v>1175</v>
      </c>
      <c r="D33" s="138">
        <v>1824</v>
      </c>
      <c r="E33" s="75"/>
      <c r="F33" s="77" t="s">
        <v>1302</v>
      </c>
      <c r="G33" s="77" t="s">
        <v>1302</v>
      </c>
    </row>
    <row r="34" spans="1:7" s="72" customFormat="1" ht="15.75">
      <c r="A34" s="76">
        <v>30</v>
      </c>
      <c r="B34" s="72" t="s">
        <v>1964</v>
      </c>
      <c r="C34" s="77" t="s">
        <v>1176</v>
      </c>
      <c r="D34" s="138">
        <v>1818</v>
      </c>
      <c r="E34" s="75"/>
      <c r="F34" s="77" t="s">
        <v>1349</v>
      </c>
      <c r="G34" s="77" t="s">
        <v>1349</v>
      </c>
    </row>
    <row r="35" spans="1:7" s="72" customFormat="1" ht="15.75">
      <c r="A35" s="76">
        <v>31</v>
      </c>
      <c r="B35" s="72" t="s">
        <v>1965</v>
      </c>
      <c r="C35" s="77" t="s">
        <v>1198</v>
      </c>
      <c r="D35" s="138">
        <v>1843</v>
      </c>
      <c r="E35" s="75"/>
      <c r="F35" s="77" t="s">
        <v>1302</v>
      </c>
      <c r="G35" s="77" t="s">
        <v>1302</v>
      </c>
    </row>
    <row r="36" spans="1:7" s="72" customFormat="1" ht="15.75">
      <c r="A36" s="76">
        <v>32</v>
      </c>
      <c r="B36" s="72" t="s">
        <v>1966</v>
      </c>
      <c r="C36" s="77" t="s">
        <v>1177</v>
      </c>
      <c r="D36" s="138">
        <v>2649</v>
      </c>
      <c r="E36" s="75"/>
      <c r="F36" s="77" t="s">
        <v>1302</v>
      </c>
      <c r="G36" s="77" t="s">
        <v>1302</v>
      </c>
    </row>
    <row r="37" spans="1:7" s="72" customFormat="1" ht="15.75">
      <c r="A37" s="76">
        <v>33</v>
      </c>
      <c r="B37" s="72" t="s">
        <v>372</v>
      </c>
      <c r="C37" s="77" t="s">
        <v>1178</v>
      </c>
      <c r="D37" s="138">
        <v>1383</v>
      </c>
      <c r="E37" s="75"/>
      <c r="F37" s="77" t="s">
        <v>1349</v>
      </c>
      <c r="G37" s="77" t="s">
        <v>1349</v>
      </c>
    </row>
    <row r="38" spans="1:7" s="72" customFormat="1" ht="15.75">
      <c r="A38" s="76">
        <v>34</v>
      </c>
      <c r="B38" s="72" t="s">
        <v>1967</v>
      </c>
      <c r="C38" s="77" t="s">
        <v>1179</v>
      </c>
      <c r="D38" s="138">
        <v>2601</v>
      </c>
      <c r="E38" s="75"/>
      <c r="F38" s="77" t="s">
        <v>1302</v>
      </c>
      <c r="G38" s="77" t="s">
        <v>1302</v>
      </c>
    </row>
    <row r="39" spans="1:7" s="72" customFormat="1" ht="15.75">
      <c r="A39" s="76">
        <v>35</v>
      </c>
      <c r="B39" s="72" t="s">
        <v>1469</v>
      </c>
      <c r="C39" s="77" t="s">
        <v>1180</v>
      </c>
      <c r="D39" s="138">
        <v>1534</v>
      </c>
      <c r="E39" s="75"/>
      <c r="F39" s="77" t="s">
        <v>1302</v>
      </c>
      <c r="G39" s="77" t="s">
        <v>1302</v>
      </c>
    </row>
    <row r="40" spans="1:7" s="72" customFormat="1" ht="15.75">
      <c r="A40" s="76">
        <v>36</v>
      </c>
      <c r="B40" s="72" t="s">
        <v>1968</v>
      </c>
      <c r="C40" s="77" t="s">
        <v>1181</v>
      </c>
      <c r="D40" s="138">
        <v>1479</v>
      </c>
      <c r="E40" s="75"/>
      <c r="F40" s="77" t="s">
        <v>1302</v>
      </c>
      <c r="G40" s="77" t="s">
        <v>1302</v>
      </c>
    </row>
    <row r="41" spans="1:7" s="72" customFormat="1" ht="15.75">
      <c r="A41" s="76">
        <v>37</v>
      </c>
      <c r="B41" s="72" t="s">
        <v>1969</v>
      </c>
      <c r="C41" s="77" t="s">
        <v>1182</v>
      </c>
      <c r="D41" s="138">
        <v>1898</v>
      </c>
      <c r="E41" s="75"/>
      <c r="F41" s="77" t="s">
        <v>1302</v>
      </c>
      <c r="G41" s="77" t="s">
        <v>1302</v>
      </c>
    </row>
    <row r="42" spans="1:7" s="72" customFormat="1" ht="15.75">
      <c r="A42" s="76">
        <v>38</v>
      </c>
      <c r="B42" s="72" t="s">
        <v>1470</v>
      </c>
      <c r="C42" s="77" t="s">
        <v>1183</v>
      </c>
      <c r="D42" s="138">
        <v>1198</v>
      </c>
      <c r="E42" s="75"/>
      <c r="F42" s="77" t="s">
        <v>1302</v>
      </c>
      <c r="G42" s="77" t="s">
        <v>1302</v>
      </c>
    </row>
    <row r="43" spans="1:7" s="72" customFormat="1" ht="15.75">
      <c r="A43" s="76">
        <v>39</v>
      </c>
      <c r="B43" s="72" t="s">
        <v>1471</v>
      </c>
      <c r="C43" s="77" t="s">
        <v>1184</v>
      </c>
      <c r="D43" s="138">
        <v>3467</v>
      </c>
      <c r="E43" s="75"/>
      <c r="F43" s="77" t="s">
        <v>1302</v>
      </c>
      <c r="G43" s="77" t="s">
        <v>1302</v>
      </c>
    </row>
    <row r="44" spans="1:7" s="72" customFormat="1" ht="15.75">
      <c r="A44" s="76">
        <v>40</v>
      </c>
      <c r="B44" s="72" t="s">
        <v>1472</v>
      </c>
      <c r="C44" s="77" t="s">
        <v>1185</v>
      </c>
      <c r="D44" s="138">
        <v>1436</v>
      </c>
      <c r="E44" s="75"/>
      <c r="F44" s="77" t="s">
        <v>1349</v>
      </c>
      <c r="G44" s="77" t="s">
        <v>1349</v>
      </c>
    </row>
    <row r="45" spans="1:7" s="72" customFormat="1" ht="15.75">
      <c r="A45" s="76">
        <v>41</v>
      </c>
      <c r="B45" s="72" t="s">
        <v>1970</v>
      </c>
      <c r="C45" s="77" t="s">
        <v>1199</v>
      </c>
      <c r="D45" s="138">
        <v>2838</v>
      </c>
      <c r="E45" s="75"/>
      <c r="F45" s="77" t="s">
        <v>1349</v>
      </c>
      <c r="G45" s="77" t="s">
        <v>1349</v>
      </c>
    </row>
    <row r="46" spans="1:7" s="72" customFormat="1" ht="15.75">
      <c r="A46" s="76">
        <v>42</v>
      </c>
      <c r="B46" s="72" t="s">
        <v>1971</v>
      </c>
      <c r="C46" s="77" t="s">
        <v>1186</v>
      </c>
      <c r="D46" s="138">
        <v>2544</v>
      </c>
      <c r="E46" s="75"/>
      <c r="F46" s="77" t="s">
        <v>1349</v>
      </c>
      <c r="G46" s="77" t="s">
        <v>1349</v>
      </c>
    </row>
    <row r="47" spans="1:7" s="72" customFormat="1" ht="15.75">
      <c r="A47" s="76">
        <v>43</v>
      </c>
      <c r="B47" s="72" t="s">
        <v>1972</v>
      </c>
      <c r="C47" s="77" t="s">
        <v>1187</v>
      </c>
      <c r="D47" s="138">
        <v>2071</v>
      </c>
      <c r="E47" s="75"/>
      <c r="F47" s="77" t="s">
        <v>1302</v>
      </c>
      <c r="G47" s="77" t="s">
        <v>1302</v>
      </c>
    </row>
    <row r="48" spans="1:7" s="72" customFormat="1" ht="15.75">
      <c r="A48" s="76">
        <v>44</v>
      </c>
      <c r="B48" s="72" t="s">
        <v>373</v>
      </c>
      <c r="C48" s="77" t="s">
        <v>1188</v>
      </c>
      <c r="D48" s="138">
        <v>1364</v>
      </c>
      <c r="E48" s="75"/>
      <c r="F48" s="77" t="s">
        <v>1349</v>
      </c>
      <c r="G48" s="77" t="s">
        <v>1349</v>
      </c>
    </row>
    <row r="49" spans="1:7" s="72" customFormat="1" ht="15.75">
      <c r="A49" s="76">
        <v>45</v>
      </c>
      <c r="B49" s="72" t="s">
        <v>1473</v>
      </c>
      <c r="C49" s="77" t="s">
        <v>1189</v>
      </c>
      <c r="D49" s="138">
        <v>1631</v>
      </c>
      <c r="E49" s="75"/>
      <c r="F49" s="77" t="s">
        <v>1349</v>
      </c>
      <c r="G49" s="77" t="s">
        <v>1349</v>
      </c>
    </row>
    <row r="50" spans="1:7" s="72" customFormat="1" ht="15.75">
      <c r="A50" s="76">
        <v>46</v>
      </c>
      <c r="B50" s="72" t="s">
        <v>1474</v>
      </c>
      <c r="C50" s="77" t="s">
        <v>1200</v>
      </c>
      <c r="D50" s="138">
        <v>1590</v>
      </c>
      <c r="E50" s="75"/>
      <c r="F50" s="77" t="s">
        <v>1349</v>
      </c>
      <c r="G50" s="77" t="s">
        <v>1349</v>
      </c>
    </row>
    <row r="51" spans="1:7" s="72" customFormat="1" ht="15.75">
      <c r="A51" s="76">
        <v>47</v>
      </c>
      <c r="B51" s="72" t="s">
        <v>374</v>
      </c>
      <c r="C51" s="77" t="s">
        <v>1190</v>
      </c>
      <c r="D51" s="138">
        <v>1267</v>
      </c>
      <c r="E51" s="75"/>
      <c r="F51" s="77" t="s">
        <v>1349</v>
      </c>
      <c r="G51" s="77" t="s">
        <v>1349</v>
      </c>
    </row>
    <row r="52" s="72" customFormat="1" ht="15.75"/>
    <row r="53" spans="1:6" s="72" customFormat="1" ht="15.75">
      <c r="A53" s="77" t="s">
        <v>1419</v>
      </c>
      <c r="D53" s="74">
        <f>D7+D8+D10+SUM(D12:D16)+D18+D22+D28+D30+D33+D35+D36+SUM(D38:D43)+D47</f>
        <v>47019</v>
      </c>
      <c r="E53" s="75"/>
      <c r="F53" s="48" t="s">
        <v>1541</v>
      </c>
    </row>
    <row r="54" spans="1:6" s="72" customFormat="1" ht="15.75">
      <c r="A54" s="77" t="s">
        <v>1349</v>
      </c>
      <c r="D54" s="74">
        <f>D5+D6+D9+D11+D17+SUM(D19:D21)+SUM(D23:D27)+D29+D31+D32+D34+D37+SUM(D44:D46)+SUM(D48:D51)</f>
        <v>48861</v>
      </c>
      <c r="E54" s="75"/>
      <c r="F54" s="48" t="s">
        <v>1541</v>
      </c>
    </row>
    <row r="55" spans="1:6" s="72" customFormat="1" ht="15.75">
      <c r="A55" s="77" t="s">
        <v>1419</v>
      </c>
      <c r="D55" s="74">
        <f>D7+D8+D10+SUM(D12:D16)+D18+D22+D28+D30+D33+D35+D36+SUM(D38:D43)+D47</f>
        <v>47019</v>
      </c>
      <c r="F55" s="40" t="s">
        <v>1542</v>
      </c>
    </row>
    <row r="56" spans="1:6" s="72" customFormat="1" ht="15.75">
      <c r="A56" s="77" t="s">
        <v>1349</v>
      </c>
      <c r="D56" s="74">
        <f>D5+D6+D9+D11+D17+SUM(D19:D21)+SUM(D23:D27)+D29+D31+D32+D34+D37+SUM(D44:D46)+SUM(D48:D51)</f>
        <v>48861</v>
      </c>
      <c r="F56" s="40" t="s">
        <v>1542</v>
      </c>
    </row>
    <row r="57" spans="1:4" ht="15.75">
      <c r="A57" s="72"/>
      <c r="B57" s="72"/>
      <c r="C57" s="72"/>
      <c r="D57" s="72"/>
    </row>
    <row r="58" spans="1:4" ht="15.75">
      <c r="A58" s="95" t="s">
        <v>1952</v>
      </c>
      <c r="B58" s="72"/>
      <c r="C58" s="72"/>
      <c r="D58" s="7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5" sqref="A5:IV22"/>
    </sheetView>
  </sheetViews>
  <sheetFormatPr defaultColWidth="8.796875" defaultRowHeight="15"/>
  <cols>
    <col min="1" max="1" width="2.69921875" style="40" customWidth="1"/>
    <col min="2" max="2" width="20.3984375" style="40" bestFit="1" customWidth="1"/>
    <col min="3" max="3" width="9.3984375" style="40" bestFit="1" customWidth="1"/>
    <col min="4" max="4" width="19.3984375" style="40" bestFit="1" customWidth="1"/>
    <col min="5" max="5" width="8.8984375" style="40" customWidth="1"/>
    <col min="6" max="6" width="17.796875" style="40" bestFit="1" customWidth="1"/>
    <col min="7" max="7" width="14.296875" style="40" bestFit="1" customWidth="1"/>
    <col min="8" max="16384" width="8.8984375" style="40" customWidth="1"/>
  </cols>
  <sheetData>
    <row r="1" spans="1:5" ht="15.75">
      <c r="A1" s="52" t="s">
        <v>1527</v>
      </c>
      <c r="B1" s="51"/>
      <c r="C1" s="51"/>
      <c r="D1" s="51"/>
      <c r="E1" s="51"/>
    </row>
    <row r="2" spans="2:7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  <c r="G2" s="51"/>
    </row>
    <row r="3" spans="4:7" ht="15.75">
      <c r="D3" s="54">
        <v>2016</v>
      </c>
      <c r="F3" s="51" t="s">
        <v>1531</v>
      </c>
      <c r="G3" s="51" t="s">
        <v>1532</v>
      </c>
    </row>
    <row r="4" spans="4:6" ht="15.75">
      <c r="D4" s="49">
        <f>SUM(D5:D20)</f>
        <v>49661</v>
      </c>
      <c r="E4" s="50"/>
      <c r="F4" s="48" t="s">
        <v>1389</v>
      </c>
    </row>
    <row r="5" spans="1:7" ht="15.75">
      <c r="A5" s="48" t="s">
        <v>1357</v>
      </c>
      <c r="B5" s="48" t="s">
        <v>1533</v>
      </c>
      <c r="C5" s="48" t="s">
        <v>389</v>
      </c>
      <c r="D5" s="99">
        <v>3095</v>
      </c>
      <c r="E5" s="50"/>
      <c r="F5" s="48" t="s">
        <v>1279</v>
      </c>
      <c r="G5" s="48" t="s">
        <v>1279</v>
      </c>
    </row>
    <row r="6" spans="1:7" ht="15.75">
      <c r="A6" s="48" t="s">
        <v>1392</v>
      </c>
      <c r="B6" s="48" t="s">
        <v>51</v>
      </c>
      <c r="C6" s="48" t="s">
        <v>390</v>
      </c>
      <c r="D6" s="99">
        <v>2428</v>
      </c>
      <c r="E6" s="50"/>
      <c r="F6" s="48" t="s">
        <v>1279</v>
      </c>
      <c r="G6" s="48" t="s">
        <v>1279</v>
      </c>
    </row>
    <row r="7" spans="1:7" ht="15.75">
      <c r="A7" s="48" t="s">
        <v>1394</v>
      </c>
      <c r="B7" s="48" t="s">
        <v>52</v>
      </c>
      <c r="C7" s="48" t="s">
        <v>391</v>
      </c>
      <c r="D7" s="99">
        <v>2768</v>
      </c>
      <c r="E7" s="50"/>
      <c r="F7" s="48" t="s">
        <v>1279</v>
      </c>
      <c r="G7" s="48" t="s">
        <v>1279</v>
      </c>
    </row>
    <row r="8" spans="1:7" ht="15.75">
      <c r="A8" s="48" t="s">
        <v>1395</v>
      </c>
      <c r="B8" s="48" t="s">
        <v>1534</v>
      </c>
      <c r="C8" s="48" t="s">
        <v>392</v>
      </c>
      <c r="D8" s="99">
        <v>3351</v>
      </c>
      <c r="E8" s="50"/>
      <c r="F8" s="48" t="s">
        <v>1279</v>
      </c>
      <c r="G8" s="48" t="s">
        <v>1279</v>
      </c>
    </row>
    <row r="9" spans="1:7" ht="15.75">
      <c r="A9" s="48" t="s">
        <v>1396</v>
      </c>
      <c r="B9" s="48" t="s">
        <v>53</v>
      </c>
      <c r="C9" s="48" t="s">
        <v>393</v>
      </c>
      <c r="D9" s="99">
        <v>3826</v>
      </c>
      <c r="E9" s="50"/>
      <c r="F9" s="48" t="s">
        <v>1279</v>
      </c>
      <c r="G9" s="48" t="s">
        <v>1279</v>
      </c>
    </row>
    <row r="10" spans="1:7" ht="15.75">
      <c r="A10" s="48" t="s">
        <v>1397</v>
      </c>
      <c r="B10" s="48" t="s">
        <v>54</v>
      </c>
      <c r="C10" s="48" t="s">
        <v>394</v>
      </c>
      <c r="D10" s="99">
        <v>3168</v>
      </c>
      <c r="E10" s="50"/>
      <c r="F10" s="48" t="s">
        <v>1279</v>
      </c>
      <c r="G10" s="48" t="s">
        <v>1279</v>
      </c>
    </row>
    <row r="11" spans="1:7" ht="15.75">
      <c r="A11" s="48" t="s">
        <v>1359</v>
      </c>
      <c r="B11" s="48" t="s">
        <v>1535</v>
      </c>
      <c r="C11" s="48" t="s">
        <v>395</v>
      </c>
      <c r="D11" s="99">
        <v>3358</v>
      </c>
      <c r="E11" s="50"/>
      <c r="F11" s="48" t="s">
        <v>1279</v>
      </c>
      <c r="G11" s="48" t="s">
        <v>1279</v>
      </c>
    </row>
    <row r="12" spans="1:7" ht="15.75">
      <c r="A12" s="48" t="s">
        <v>1398</v>
      </c>
      <c r="B12" s="48" t="s">
        <v>1536</v>
      </c>
      <c r="C12" s="48" t="s">
        <v>396</v>
      </c>
      <c r="D12" s="99">
        <v>3249</v>
      </c>
      <c r="E12" s="50"/>
      <c r="F12" s="48" t="s">
        <v>1279</v>
      </c>
      <c r="G12" s="48" t="s">
        <v>1279</v>
      </c>
    </row>
    <row r="13" spans="1:7" ht="15.75">
      <c r="A13" s="48" t="s">
        <v>1399</v>
      </c>
      <c r="B13" s="48" t="s">
        <v>1537</v>
      </c>
      <c r="C13" s="48" t="s">
        <v>397</v>
      </c>
      <c r="D13" s="99">
        <v>2905</v>
      </c>
      <c r="E13" s="50"/>
      <c r="F13" s="48" t="s">
        <v>1279</v>
      </c>
      <c r="G13" s="48" t="s">
        <v>1279</v>
      </c>
    </row>
    <row r="14" spans="1:7" ht="15.75">
      <c r="A14" s="48" t="s">
        <v>1400</v>
      </c>
      <c r="B14" s="48" t="s">
        <v>55</v>
      </c>
      <c r="C14" s="48" t="s">
        <v>399</v>
      </c>
      <c r="D14" s="99">
        <v>2942</v>
      </c>
      <c r="E14" s="50"/>
      <c r="F14" s="48" t="s">
        <v>1279</v>
      </c>
      <c r="G14" s="48" t="s">
        <v>1279</v>
      </c>
    </row>
    <row r="15" spans="1:7" ht="15.75">
      <c r="A15" s="48" t="s">
        <v>1402</v>
      </c>
      <c r="B15" s="48" t="s">
        <v>56</v>
      </c>
      <c r="C15" s="48" t="s">
        <v>398</v>
      </c>
      <c r="D15" s="99">
        <v>3324</v>
      </c>
      <c r="E15" s="50"/>
      <c r="F15" s="48" t="s">
        <v>1279</v>
      </c>
      <c r="G15" s="48" t="s">
        <v>1279</v>
      </c>
    </row>
    <row r="16" spans="1:7" ht="15.75">
      <c r="A16" s="48" t="s">
        <v>1361</v>
      </c>
      <c r="B16" s="48" t="s">
        <v>57</v>
      </c>
      <c r="C16" s="48" t="s">
        <v>400</v>
      </c>
      <c r="D16" s="99">
        <v>3187</v>
      </c>
      <c r="E16" s="50"/>
      <c r="F16" s="48" t="s">
        <v>1279</v>
      </c>
      <c r="G16" s="48" t="s">
        <v>1279</v>
      </c>
    </row>
    <row r="17" spans="1:7" ht="15.75">
      <c r="A17" s="48" t="s">
        <v>1405</v>
      </c>
      <c r="B17" s="48" t="s">
        <v>58</v>
      </c>
      <c r="C17" s="48" t="s">
        <v>401</v>
      </c>
      <c r="D17" s="99">
        <v>2386</v>
      </c>
      <c r="E17" s="50"/>
      <c r="F17" s="48" t="s">
        <v>1279</v>
      </c>
      <c r="G17" s="48" t="s">
        <v>1279</v>
      </c>
    </row>
    <row r="18" spans="1:7" ht="15.75">
      <c r="A18" s="48" t="s">
        <v>1362</v>
      </c>
      <c r="B18" s="48" t="s">
        <v>1538</v>
      </c>
      <c r="C18" s="48" t="s">
        <v>402</v>
      </c>
      <c r="D18" s="99">
        <v>4125</v>
      </c>
      <c r="E18" s="50"/>
      <c r="F18" s="48" t="s">
        <v>1279</v>
      </c>
      <c r="G18" s="48" t="s">
        <v>1279</v>
      </c>
    </row>
    <row r="19" spans="1:7" ht="15.75">
      <c r="A19" s="48" t="s">
        <v>1407</v>
      </c>
      <c r="B19" s="48" t="s">
        <v>59</v>
      </c>
      <c r="C19" s="48" t="s">
        <v>403</v>
      </c>
      <c r="D19" s="99">
        <v>1702</v>
      </c>
      <c r="E19" s="50"/>
      <c r="F19" s="48" t="s">
        <v>1279</v>
      </c>
      <c r="G19" s="48" t="s">
        <v>1279</v>
      </c>
    </row>
    <row r="20" spans="1:7" ht="15.75">
      <c r="A20" s="48" t="s">
        <v>1364</v>
      </c>
      <c r="B20" s="48" t="s">
        <v>1539</v>
      </c>
      <c r="C20" s="48" t="s">
        <v>404</v>
      </c>
      <c r="D20" s="99">
        <v>3847</v>
      </c>
      <c r="E20" s="50"/>
      <c r="F20" s="48" t="s">
        <v>1279</v>
      </c>
      <c r="G20" s="48" t="s">
        <v>1279</v>
      </c>
    </row>
    <row r="22" spans="1:6" ht="15.75">
      <c r="A22" s="48" t="s">
        <v>1279</v>
      </c>
      <c r="D22" s="49">
        <f>SUM(D5:D14)+SUM(D15:D20)</f>
        <v>49661</v>
      </c>
      <c r="E22" s="50"/>
      <c r="F22" s="48" t="s">
        <v>1541</v>
      </c>
    </row>
    <row r="23" spans="1:6" ht="15.75">
      <c r="A23" s="48" t="s">
        <v>1279</v>
      </c>
      <c r="D23" s="49">
        <f>SUM(D5:D20)</f>
        <v>49661</v>
      </c>
      <c r="F23" s="40" t="s">
        <v>1542</v>
      </c>
    </row>
    <row r="24" ht="15.75">
      <c r="F24" s="48"/>
    </row>
    <row r="25" ht="15.75">
      <c r="A25" s="90" t="s">
        <v>1540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5" sqref="A5:IV43"/>
    </sheetView>
  </sheetViews>
  <sheetFormatPr defaultColWidth="8.796875" defaultRowHeight="15"/>
  <cols>
    <col min="1" max="1" width="3.69921875" style="40" customWidth="1"/>
    <col min="2" max="2" width="29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1.59765625" style="40" customWidth="1"/>
    <col min="7" max="7" width="9.69921875" style="40" bestFit="1" customWidth="1"/>
    <col min="8" max="16384" width="8.8984375" style="40" customWidth="1"/>
  </cols>
  <sheetData>
    <row r="1" spans="1:4" s="51" customFormat="1" ht="15.75">
      <c r="A1" s="52" t="s">
        <v>1543</v>
      </c>
      <c r="D1" s="53"/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7" s="5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5" ht="15.75">
      <c r="D4" s="49">
        <f>SUM(D5:D43)</f>
        <v>101684</v>
      </c>
      <c r="E4" s="50"/>
    </row>
    <row r="5" spans="1:7" ht="15.75">
      <c r="A5" s="55">
        <v>1</v>
      </c>
      <c r="B5" s="48" t="s">
        <v>1545</v>
      </c>
      <c r="C5" s="40" t="s">
        <v>672</v>
      </c>
      <c r="D5" s="100">
        <v>1692</v>
      </c>
      <c r="E5" s="50"/>
      <c r="F5" s="48" t="s">
        <v>1330</v>
      </c>
      <c r="G5" s="48" t="s">
        <v>1330</v>
      </c>
    </row>
    <row r="6" spans="1:7" ht="15.75">
      <c r="A6" s="55">
        <v>2</v>
      </c>
      <c r="B6" s="48" t="s">
        <v>1501</v>
      </c>
      <c r="C6" s="40" t="s">
        <v>673</v>
      </c>
      <c r="D6" s="100">
        <v>1536</v>
      </c>
      <c r="E6" s="50"/>
      <c r="F6" s="48" t="s">
        <v>1330</v>
      </c>
      <c r="G6" s="48" t="s">
        <v>1330</v>
      </c>
    </row>
    <row r="7" spans="1:7" ht="15.75">
      <c r="A7" s="55">
        <v>3</v>
      </c>
      <c r="B7" s="48" t="s">
        <v>1546</v>
      </c>
      <c r="C7" s="40" t="s">
        <v>674</v>
      </c>
      <c r="D7" s="100">
        <v>1870</v>
      </c>
      <c r="E7" s="50"/>
      <c r="F7" s="48" t="s">
        <v>1330</v>
      </c>
      <c r="G7" s="48" t="s">
        <v>1330</v>
      </c>
    </row>
    <row r="8" spans="1:7" ht="15.75">
      <c r="A8" s="55">
        <v>4</v>
      </c>
      <c r="B8" s="48" t="s">
        <v>195</v>
      </c>
      <c r="C8" s="40" t="s">
        <v>675</v>
      </c>
      <c r="D8" s="100">
        <v>1260</v>
      </c>
      <c r="E8" s="50"/>
      <c r="F8" s="48" t="s">
        <v>1330</v>
      </c>
      <c r="G8" s="48" t="s">
        <v>1330</v>
      </c>
    </row>
    <row r="9" spans="1:7" ht="15.75">
      <c r="A9" s="55">
        <v>5</v>
      </c>
      <c r="B9" s="48" t="s">
        <v>1547</v>
      </c>
      <c r="C9" s="40" t="s">
        <v>707</v>
      </c>
      <c r="D9" s="100">
        <v>7934</v>
      </c>
      <c r="E9" s="50"/>
      <c r="F9" s="48" t="s">
        <v>1283</v>
      </c>
      <c r="G9" s="48" t="s">
        <v>1283</v>
      </c>
    </row>
    <row r="10" spans="1:7" ht="15.75">
      <c r="A10" s="55">
        <v>6</v>
      </c>
      <c r="B10" s="48" t="s">
        <v>326</v>
      </c>
      <c r="C10" s="40" t="s">
        <v>676</v>
      </c>
      <c r="D10" s="100">
        <v>995</v>
      </c>
      <c r="E10" s="50"/>
      <c r="F10" s="48" t="s">
        <v>1330</v>
      </c>
      <c r="G10" s="48" t="s">
        <v>1330</v>
      </c>
    </row>
    <row r="11" spans="1:7" ht="15.75">
      <c r="A11" s="55">
        <v>7</v>
      </c>
      <c r="B11" s="48" t="s">
        <v>327</v>
      </c>
      <c r="C11" s="40" t="s">
        <v>677</v>
      </c>
      <c r="D11" s="100">
        <v>1652</v>
      </c>
      <c r="E11" s="50"/>
      <c r="F11" s="48" t="s">
        <v>1330</v>
      </c>
      <c r="G11" s="48" t="s">
        <v>1330</v>
      </c>
    </row>
    <row r="12" spans="1:7" ht="15.75">
      <c r="A12" s="55">
        <v>8</v>
      </c>
      <c r="B12" s="48" t="s">
        <v>1548</v>
      </c>
      <c r="C12" s="40" t="s">
        <v>708</v>
      </c>
      <c r="D12" s="100">
        <v>6305</v>
      </c>
      <c r="E12" s="50"/>
      <c r="F12" s="48" t="s">
        <v>1283</v>
      </c>
      <c r="G12" s="48" t="s">
        <v>1283</v>
      </c>
    </row>
    <row r="13" spans="1:7" ht="15.75">
      <c r="A13" s="55">
        <v>9</v>
      </c>
      <c r="B13" s="48" t="s">
        <v>196</v>
      </c>
      <c r="C13" s="40" t="s">
        <v>678</v>
      </c>
      <c r="D13" s="100">
        <v>4593</v>
      </c>
      <c r="E13" s="50"/>
      <c r="F13" s="48" t="s">
        <v>1330</v>
      </c>
      <c r="G13" s="48" t="s">
        <v>1330</v>
      </c>
    </row>
    <row r="14" spans="1:7" ht="15.75">
      <c r="A14" s="55">
        <v>10</v>
      </c>
      <c r="B14" s="48" t="s">
        <v>197</v>
      </c>
      <c r="C14" s="40" t="s">
        <v>679</v>
      </c>
      <c r="D14" s="100">
        <v>1088</v>
      </c>
      <c r="E14" s="50"/>
      <c r="F14" s="48" t="s">
        <v>1330</v>
      </c>
      <c r="G14" s="48" t="s">
        <v>1330</v>
      </c>
    </row>
    <row r="15" spans="1:7" ht="15.75">
      <c r="A15" s="55">
        <v>11</v>
      </c>
      <c r="B15" s="48" t="s">
        <v>328</v>
      </c>
      <c r="C15" s="40" t="s">
        <v>680</v>
      </c>
      <c r="D15" s="100">
        <v>1237</v>
      </c>
      <c r="E15" s="50"/>
      <c r="F15" s="48" t="s">
        <v>1283</v>
      </c>
      <c r="G15" s="48" t="s">
        <v>1283</v>
      </c>
    </row>
    <row r="16" spans="1:7" ht="15.75">
      <c r="A16" s="55">
        <v>12</v>
      </c>
      <c r="B16" s="48" t="s">
        <v>1549</v>
      </c>
      <c r="C16" s="40" t="s">
        <v>681</v>
      </c>
      <c r="D16" s="100">
        <v>1708</v>
      </c>
      <c r="E16" s="50"/>
      <c r="F16" s="48" t="s">
        <v>1283</v>
      </c>
      <c r="G16" s="48" t="s">
        <v>1283</v>
      </c>
    </row>
    <row r="17" spans="1:7" ht="15.75">
      <c r="A17" s="55">
        <v>13</v>
      </c>
      <c r="B17" s="48" t="s">
        <v>1550</v>
      </c>
      <c r="C17" s="40" t="s">
        <v>682</v>
      </c>
      <c r="D17" s="100">
        <v>5101</v>
      </c>
      <c r="E17" s="50"/>
      <c r="F17" s="48" t="s">
        <v>1283</v>
      </c>
      <c r="G17" s="48" t="s">
        <v>1283</v>
      </c>
    </row>
    <row r="18" spans="1:7" ht="15.75">
      <c r="A18" s="55">
        <v>14</v>
      </c>
      <c r="B18" s="48" t="s">
        <v>1551</v>
      </c>
      <c r="C18" s="40" t="s">
        <v>709</v>
      </c>
      <c r="D18" s="100">
        <v>1131</v>
      </c>
      <c r="E18" s="50"/>
      <c r="F18" s="48" t="s">
        <v>1283</v>
      </c>
      <c r="G18" s="48" t="s">
        <v>1283</v>
      </c>
    </row>
    <row r="19" spans="1:7" ht="15.75">
      <c r="A19" s="55">
        <v>15</v>
      </c>
      <c r="B19" s="48" t="s">
        <v>329</v>
      </c>
      <c r="C19" s="40" t="s">
        <v>683</v>
      </c>
      <c r="D19" s="100">
        <v>2046</v>
      </c>
      <c r="E19" s="50"/>
      <c r="F19" s="48" t="s">
        <v>1330</v>
      </c>
      <c r="G19" s="48" t="s">
        <v>1330</v>
      </c>
    </row>
    <row r="20" spans="1:7" ht="15.75">
      <c r="A20" s="55">
        <v>16</v>
      </c>
      <c r="B20" s="48" t="s">
        <v>163</v>
      </c>
      <c r="C20" s="40" t="s">
        <v>684</v>
      </c>
      <c r="D20" s="100">
        <v>2985</v>
      </c>
      <c r="E20" s="50"/>
      <c r="F20" s="48" t="s">
        <v>1330</v>
      </c>
      <c r="G20" s="48" t="s">
        <v>1330</v>
      </c>
    </row>
    <row r="21" spans="1:7" ht="15.75">
      <c r="A21" s="55">
        <v>17</v>
      </c>
      <c r="B21" s="48" t="s">
        <v>330</v>
      </c>
      <c r="C21" s="40" t="s">
        <v>685</v>
      </c>
      <c r="D21" s="100">
        <v>1715</v>
      </c>
      <c r="E21" s="50"/>
      <c r="F21" s="48" t="s">
        <v>1283</v>
      </c>
      <c r="G21" s="48" t="s">
        <v>1283</v>
      </c>
    </row>
    <row r="22" spans="1:7" ht="15.75">
      <c r="A22" s="55">
        <v>18</v>
      </c>
      <c r="B22" s="48" t="s">
        <v>198</v>
      </c>
      <c r="C22" s="40" t="s">
        <v>686</v>
      </c>
      <c r="D22" s="100">
        <v>846</v>
      </c>
      <c r="E22" s="50"/>
      <c r="F22" s="48" t="s">
        <v>1330</v>
      </c>
      <c r="G22" s="48" t="s">
        <v>1330</v>
      </c>
    </row>
    <row r="23" spans="1:7" ht="15.75">
      <c r="A23" s="55">
        <v>19</v>
      </c>
      <c r="B23" s="48" t="s">
        <v>331</v>
      </c>
      <c r="C23" s="40" t="s">
        <v>687</v>
      </c>
      <c r="D23" s="100">
        <v>1831</v>
      </c>
      <c r="E23" s="50"/>
      <c r="F23" s="48" t="s">
        <v>1283</v>
      </c>
      <c r="G23" s="48" t="s">
        <v>1283</v>
      </c>
    </row>
    <row r="24" spans="1:7" ht="15.75">
      <c r="A24" s="55">
        <v>20</v>
      </c>
      <c r="B24" s="48" t="s">
        <v>199</v>
      </c>
      <c r="C24" s="40" t="s">
        <v>688</v>
      </c>
      <c r="D24" s="100">
        <v>2330</v>
      </c>
      <c r="E24" s="50"/>
      <c r="F24" s="48" t="s">
        <v>1330</v>
      </c>
      <c r="G24" s="48" t="s">
        <v>1330</v>
      </c>
    </row>
    <row r="25" spans="1:7" ht="15.75">
      <c r="A25" s="55">
        <v>21</v>
      </c>
      <c r="B25" s="48" t="s">
        <v>1552</v>
      </c>
      <c r="C25" s="40" t="s">
        <v>689</v>
      </c>
      <c r="D25" s="100">
        <v>3536</v>
      </c>
      <c r="E25" s="50"/>
      <c r="F25" s="48" t="s">
        <v>1330</v>
      </c>
      <c r="G25" s="48" t="s">
        <v>1330</v>
      </c>
    </row>
    <row r="26" spans="1:7" ht="15.75">
      <c r="A26" s="55">
        <v>22</v>
      </c>
      <c r="B26" s="48" t="s">
        <v>1553</v>
      </c>
      <c r="C26" s="40" t="s">
        <v>690</v>
      </c>
      <c r="D26" s="100">
        <v>4185</v>
      </c>
      <c r="E26" s="50"/>
      <c r="F26" s="48" t="s">
        <v>1330</v>
      </c>
      <c r="G26" s="48" t="s">
        <v>1330</v>
      </c>
    </row>
    <row r="27" spans="1:7" ht="15.75">
      <c r="A27" s="55">
        <v>23</v>
      </c>
      <c r="B27" s="48" t="s">
        <v>200</v>
      </c>
      <c r="C27" s="40" t="s">
        <v>691</v>
      </c>
      <c r="D27" s="100">
        <v>3080</v>
      </c>
      <c r="E27" s="50"/>
      <c r="F27" s="48" t="s">
        <v>1283</v>
      </c>
      <c r="G27" s="48" t="s">
        <v>1283</v>
      </c>
    </row>
    <row r="28" spans="1:7" ht="15.75">
      <c r="A28" s="55">
        <v>24</v>
      </c>
      <c r="B28" s="48" t="s">
        <v>201</v>
      </c>
      <c r="C28" s="40" t="s">
        <v>692</v>
      </c>
      <c r="D28" s="100">
        <v>1657</v>
      </c>
      <c r="E28" s="50"/>
      <c r="F28" s="48" t="s">
        <v>1330</v>
      </c>
      <c r="G28" s="48" t="s">
        <v>1330</v>
      </c>
    </row>
    <row r="29" spans="1:7" ht="15.75">
      <c r="A29" s="55">
        <v>25</v>
      </c>
      <c r="B29" s="48" t="s">
        <v>1554</v>
      </c>
      <c r="C29" s="40" t="s">
        <v>693</v>
      </c>
      <c r="D29" s="100">
        <v>4010</v>
      </c>
      <c r="E29" s="50"/>
      <c r="F29" s="48" t="s">
        <v>1283</v>
      </c>
      <c r="G29" s="48" t="s">
        <v>1283</v>
      </c>
    </row>
    <row r="30" spans="1:7" ht="15.75">
      <c r="A30" s="55">
        <v>26</v>
      </c>
      <c r="B30" s="48" t="s">
        <v>319</v>
      </c>
      <c r="C30" s="40" t="s">
        <v>694</v>
      </c>
      <c r="D30" s="100">
        <v>2901</v>
      </c>
      <c r="E30" s="50"/>
      <c r="F30" s="48" t="s">
        <v>1283</v>
      </c>
      <c r="G30" s="48" t="s">
        <v>1283</v>
      </c>
    </row>
    <row r="31" spans="1:7" ht="15.75">
      <c r="A31" s="55">
        <v>27</v>
      </c>
      <c r="B31" s="48" t="s">
        <v>1555</v>
      </c>
      <c r="C31" s="40" t="s">
        <v>695</v>
      </c>
      <c r="D31" s="100">
        <v>2750</v>
      </c>
      <c r="E31" s="50"/>
      <c r="F31" s="48" t="s">
        <v>1283</v>
      </c>
      <c r="G31" s="48" t="s">
        <v>1283</v>
      </c>
    </row>
    <row r="32" spans="1:7" ht="15.75">
      <c r="A32" s="55">
        <v>28</v>
      </c>
      <c r="B32" s="48" t="s">
        <v>1556</v>
      </c>
      <c r="C32" s="40" t="s">
        <v>696</v>
      </c>
      <c r="D32" s="100">
        <v>2193</v>
      </c>
      <c r="E32" s="50"/>
      <c r="F32" s="48" t="s">
        <v>1330</v>
      </c>
      <c r="G32" s="48" t="s">
        <v>1330</v>
      </c>
    </row>
    <row r="33" spans="1:7" ht="15.75">
      <c r="A33" s="55">
        <v>29</v>
      </c>
      <c r="B33" s="48" t="s">
        <v>1557</v>
      </c>
      <c r="C33" s="40" t="s">
        <v>710</v>
      </c>
      <c r="D33" s="100">
        <v>3530</v>
      </c>
      <c r="E33" s="50"/>
      <c r="F33" s="48" t="s">
        <v>1283</v>
      </c>
      <c r="G33" s="48" t="s">
        <v>1283</v>
      </c>
    </row>
    <row r="34" spans="1:7" ht="15.75">
      <c r="A34" s="55">
        <v>30</v>
      </c>
      <c r="B34" s="48" t="s">
        <v>332</v>
      </c>
      <c r="C34" s="40" t="s">
        <v>697</v>
      </c>
      <c r="D34" s="100">
        <v>1321</v>
      </c>
      <c r="E34" s="50"/>
      <c r="F34" s="48" t="s">
        <v>1283</v>
      </c>
      <c r="G34" s="48" t="s">
        <v>1283</v>
      </c>
    </row>
    <row r="35" spans="1:7" ht="15.75">
      <c r="A35" s="55">
        <v>31</v>
      </c>
      <c r="B35" s="48" t="s">
        <v>333</v>
      </c>
      <c r="C35" s="40" t="s">
        <v>698</v>
      </c>
      <c r="D35" s="100">
        <v>2337</v>
      </c>
      <c r="E35" s="50"/>
      <c r="F35" s="48" t="s">
        <v>1330</v>
      </c>
      <c r="G35" s="48" t="s">
        <v>1330</v>
      </c>
    </row>
    <row r="36" spans="1:7" ht="15.75">
      <c r="A36" s="55">
        <v>32</v>
      </c>
      <c r="B36" s="48" t="s">
        <v>334</v>
      </c>
      <c r="C36" s="40" t="s">
        <v>699</v>
      </c>
      <c r="D36" s="100">
        <v>1828</v>
      </c>
      <c r="E36" s="50"/>
      <c r="F36" s="48" t="s">
        <v>1283</v>
      </c>
      <c r="G36" s="48" t="s">
        <v>1283</v>
      </c>
    </row>
    <row r="37" spans="1:7" ht="15.75">
      <c r="A37" s="55">
        <v>33</v>
      </c>
      <c r="B37" s="48" t="s">
        <v>1558</v>
      </c>
      <c r="C37" s="40" t="s">
        <v>700</v>
      </c>
      <c r="D37" s="100">
        <v>1648</v>
      </c>
      <c r="E37" s="50"/>
      <c r="F37" s="48" t="s">
        <v>1330</v>
      </c>
      <c r="G37" s="48" t="s">
        <v>1330</v>
      </c>
    </row>
    <row r="38" spans="1:7" ht="15.75">
      <c r="A38" s="55">
        <v>34</v>
      </c>
      <c r="B38" s="48" t="s">
        <v>1559</v>
      </c>
      <c r="C38" s="40" t="s">
        <v>701</v>
      </c>
      <c r="D38" s="100">
        <v>2518</v>
      </c>
      <c r="E38" s="50"/>
      <c r="F38" s="48" t="s">
        <v>1283</v>
      </c>
      <c r="G38" s="48" t="s">
        <v>1283</v>
      </c>
    </row>
    <row r="39" spans="1:7" ht="15.75">
      <c r="A39" s="55">
        <v>35</v>
      </c>
      <c r="B39" s="48" t="s">
        <v>1560</v>
      </c>
      <c r="C39" s="40" t="s">
        <v>702</v>
      </c>
      <c r="D39" s="100">
        <v>2775</v>
      </c>
      <c r="E39" s="50"/>
      <c r="F39" s="48" t="s">
        <v>1283</v>
      </c>
      <c r="G39" s="48" t="s">
        <v>1283</v>
      </c>
    </row>
    <row r="40" spans="1:7" ht="15.75">
      <c r="A40" s="55">
        <v>36</v>
      </c>
      <c r="B40" s="48" t="s">
        <v>1561</v>
      </c>
      <c r="C40" s="40" t="s">
        <v>703</v>
      </c>
      <c r="D40" s="100">
        <v>5331</v>
      </c>
      <c r="E40" s="50"/>
      <c r="F40" s="48" t="s">
        <v>1283</v>
      </c>
      <c r="G40" s="48" t="s">
        <v>1283</v>
      </c>
    </row>
    <row r="41" spans="1:7" ht="15.75">
      <c r="A41" s="55">
        <v>37</v>
      </c>
      <c r="B41" s="48" t="s">
        <v>335</v>
      </c>
      <c r="C41" s="40" t="s">
        <v>704</v>
      </c>
      <c r="D41" s="100">
        <v>1926</v>
      </c>
      <c r="E41" s="50"/>
      <c r="F41" s="48" t="s">
        <v>1283</v>
      </c>
      <c r="G41" s="48" t="s">
        <v>1283</v>
      </c>
    </row>
    <row r="42" spans="1:7" ht="15.75">
      <c r="A42" s="55">
        <v>38</v>
      </c>
      <c r="B42" s="48" t="s">
        <v>336</v>
      </c>
      <c r="C42" s="40" t="s">
        <v>705</v>
      </c>
      <c r="D42" s="100">
        <v>1748</v>
      </c>
      <c r="E42" s="50"/>
      <c r="F42" s="48" t="s">
        <v>1330</v>
      </c>
      <c r="G42" s="48" t="s">
        <v>1330</v>
      </c>
    </row>
    <row r="43" spans="1:7" ht="15.75">
      <c r="A43" s="55">
        <v>39</v>
      </c>
      <c r="B43" s="48" t="s">
        <v>202</v>
      </c>
      <c r="C43" s="40" t="s">
        <v>706</v>
      </c>
      <c r="D43" s="100">
        <v>2555</v>
      </c>
      <c r="E43" s="50"/>
      <c r="F43" s="48" t="s">
        <v>1330</v>
      </c>
      <c r="G43" s="48" t="s">
        <v>1330</v>
      </c>
    </row>
    <row r="45" spans="1:6" ht="15.75">
      <c r="A45" s="48" t="s">
        <v>203</v>
      </c>
      <c r="D45" s="49">
        <f>D9+D12+SUM(D15:D18)+D21+D23+D27+SUM(D29:D31)+D33+D34+D36+SUM(D38:D41)</f>
        <v>58932</v>
      </c>
      <c r="E45" s="50"/>
      <c r="F45" s="48" t="s">
        <v>1541</v>
      </c>
    </row>
    <row r="46" spans="1:6" ht="15.75">
      <c r="A46" s="48" t="s">
        <v>1330</v>
      </c>
      <c r="D46" s="49">
        <f>SUM(D5:D8)+D10+D11+D13+D14+D19+D20+D22+SUM(D24:D26)+D28+D32+D35+D37+D42+D43</f>
        <v>42752</v>
      </c>
      <c r="E46" s="50"/>
      <c r="F46" s="48" t="s">
        <v>1541</v>
      </c>
    </row>
    <row r="47" spans="1:6" ht="15.75">
      <c r="A47" s="48" t="s">
        <v>203</v>
      </c>
      <c r="D47" s="49">
        <f>D9+D12+SUM(D15:D18)+D21+D23+D27+SUM(D29:D31)+D33+D34+D36+SUM(D38:D41)</f>
        <v>58932</v>
      </c>
      <c r="F47" s="40" t="s">
        <v>1542</v>
      </c>
    </row>
    <row r="48" spans="1:6" ht="15.75">
      <c r="A48" s="48" t="s">
        <v>1330</v>
      </c>
      <c r="D48" s="49">
        <f>SUM(D5:D8)+D10+D11+D13+D14+D19+D20+D22+SUM(D24:D26)+D28+D32+D35+D37+D42+D43</f>
        <v>42752</v>
      </c>
      <c r="F48" s="40" t="s">
        <v>1542</v>
      </c>
    </row>
    <row r="50" ht="15.75">
      <c r="A50" s="90" t="s">
        <v>1544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IV39"/>
    </sheetView>
  </sheetViews>
  <sheetFormatPr defaultColWidth="8.796875" defaultRowHeight="15"/>
  <cols>
    <col min="1" max="1" width="3.296875" style="40" customWidth="1"/>
    <col min="2" max="2" width="24.69921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7" width="23.796875" style="40" bestFit="1" customWidth="1"/>
    <col min="8" max="16384" width="8.8984375" style="40" customWidth="1"/>
  </cols>
  <sheetData>
    <row r="1" spans="1:4" s="51" customFormat="1" ht="15.75">
      <c r="A1" s="52" t="s">
        <v>1562</v>
      </c>
      <c r="D1" s="53"/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7" s="5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6" ht="15.75">
      <c r="D4" s="56">
        <f>SUM(D5:D37)</f>
        <v>125548</v>
      </c>
      <c r="E4" s="50"/>
      <c r="F4" s="48" t="s">
        <v>1389</v>
      </c>
    </row>
    <row r="5" spans="1:7" ht="15.75">
      <c r="A5" s="57">
        <v>1</v>
      </c>
      <c r="B5" s="58" t="s">
        <v>206</v>
      </c>
      <c r="C5" s="58" t="s">
        <v>457</v>
      </c>
      <c r="D5" s="101">
        <v>2520</v>
      </c>
      <c r="E5" s="50"/>
      <c r="F5" s="59" t="s">
        <v>1313</v>
      </c>
      <c r="G5" s="59" t="s">
        <v>1313</v>
      </c>
    </row>
    <row r="6" spans="1:7" ht="15.75">
      <c r="A6" s="57">
        <v>2</v>
      </c>
      <c r="B6" s="58" t="s">
        <v>60</v>
      </c>
      <c r="C6" s="58" t="s">
        <v>458</v>
      </c>
      <c r="D6" s="101">
        <v>3884</v>
      </c>
      <c r="E6" s="50"/>
      <c r="F6" s="59" t="s">
        <v>1313</v>
      </c>
      <c r="G6" s="59" t="s">
        <v>1313</v>
      </c>
    </row>
    <row r="7" spans="1:7" ht="15.75">
      <c r="A7" s="57">
        <v>3</v>
      </c>
      <c r="B7" s="58" t="s">
        <v>1563</v>
      </c>
      <c r="C7" s="58" t="s">
        <v>459</v>
      </c>
      <c r="D7" s="101">
        <v>4478</v>
      </c>
      <c r="E7" s="50"/>
      <c r="F7" s="59" t="s">
        <v>1286</v>
      </c>
      <c r="G7" s="59" t="s">
        <v>1286</v>
      </c>
    </row>
    <row r="8" spans="1:7" ht="15.75">
      <c r="A8" s="57">
        <v>4</v>
      </c>
      <c r="B8" s="58" t="s">
        <v>61</v>
      </c>
      <c r="C8" s="58" t="s">
        <v>460</v>
      </c>
      <c r="D8" s="101">
        <v>1910</v>
      </c>
      <c r="E8" s="50"/>
      <c r="F8" s="59" t="s">
        <v>1313</v>
      </c>
      <c r="G8" s="59" t="s">
        <v>1313</v>
      </c>
    </row>
    <row r="9" spans="1:7" ht="15.75">
      <c r="A9" s="57">
        <v>5</v>
      </c>
      <c r="B9" s="58" t="s">
        <v>207</v>
      </c>
      <c r="C9" s="58" t="s">
        <v>461</v>
      </c>
      <c r="D9" s="101">
        <v>4277</v>
      </c>
      <c r="E9" s="50"/>
      <c r="F9" s="59" t="s">
        <v>1286</v>
      </c>
      <c r="G9" s="59" t="s">
        <v>1286</v>
      </c>
    </row>
    <row r="10" spans="1:7" ht="15.75">
      <c r="A10" s="57">
        <v>6</v>
      </c>
      <c r="B10" s="58" t="s">
        <v>337</v>
      </c>
      <c r="C10" s="58" t="s">
        <v>462</v>
      </c>
      <c r="D10" s="101">
        <v>7456</v>
      </c>
      <c r="E10" s="50"/>
      <c r="F10" s="59" t="s">
        <v>1286</v>
      </c>
      <c r="G10" s="59" t="s">
        <v>1286</v>
      </c>
    </row>
    <row r="11" spans="1:7" ht="15.75">
      <c r="A11" s="57">
        <v>7</v>
      </c>
      <c r="B11" s="58" t="s">
        <v>1564</v>
      </c>
      <c r="C11" s="58" t="s">
        <v>463</v>
      </c>
      <c r="D11" s="101">
        <v>5947</v>
      </c>
      <c r="E11" s="50"/>
      <c r="F11" s="59" t="s">
        <v>1313</v>
      </c>
      <c r="G11" s="59" t="s">
        <v>1313</v>
      </c>
    </row>
    <row r="12" spans="1:7" ht="15.75">
      <c r="A12" s="57">
        <v>8</v>
      </c>
      <c r="B12" s="58" t="s">
        <v>62</v>
      </c>
      <c r="C12" s="58" t="s">
        <v>477</v>
      </c>
      <c r="D12" s="101">
        <v>2765</v>
      </c>
      <c r="E12" s="50"/>
      <c r="F12" s="59" t="s">
        <v>1313</v>
      </c>
      <c r="G12" s="59" t="s">
        <v>1313</v>
      </c>
    </row>
    <row r="13" spans="1:7" ht="15.75">
      <c r="A13" s="57">
        <v>9</v>
      </c>
      <c r="B13" s="58" t="s">
        <v>63</v>
      </c>
      <c r="C13" s="58" t="s">
        <v>464</v>
      </c>
      <c r="D13" s="101">
        <v>2344</v>
      </c>
      <c r="E13" s="50"/>
      <c r="F13" s="59" t="s">
        <v>1313</v>
      </c>
      <c r="G13" s="59" t="s">
        <v>1313</v>
      </c>
    </row>
    <row r="14" spans="1:7" ht="15.75">
      <c r="A14" s="57">
        <v>10</v>
      </c>
      <c r="B14" s="58" t="s">
        <v>1565</v>
      </c>
      <c r="C14" s="58" t="s">
        <v>478</v>
      </c>
      <c r="D14" s="101">
        <v>4195</v>
      </c>
      <c r="E14" s="50"/>
      <c r="F14" s="59" t="s">
        <v>1313</v>
      </c>
      <c r="G14" s="59" t="s">
        <v>1313</v>
      </c>
    </row>
    <row r="15" spans="1:7" ht="15.75">
      <c r="A15" s="57">
        <v>11</v>
      </c>
      <c r="B15" s="58" t="s">
        <v>1566</v>
      </c>
      <c r="C15" s="58" t="s">
        <v>465</v>
      </c>
      <c r="D15" s="101">
        <v>1760</v>
      </c>
      <c r="E15" s="50"/>
      <c r="F15" s="58" t="s">
        <v>1318</v>
      </c>
      <c r="G15" s="58" t="s">
        <v>1318</v>
      </c>
    </row>
    <row r="16" spans="1:7" ht="15.75">
      <c r="A16" s="57">
        <v>12</v>
      </c>
      <c r="B16" s="58" t="s">
        <v>208</v>
      </c>
      <c r="C16" s="58" t="s">
        <v>466</v>
      </c>
      <c r="D16" s="101">
        <v>1481</v>
      </c>
      <c r="E16" s="50"/>
      <c r="F16" s="59" t="s">
        <v>1286</v>
      </c>
      <c r="G16" s="59" t="s">
        <v>1286</v>
      </c>
    </row>
    <row r="17" spans="1:7" ht="15.75">
      <c r="A17" s="57">
        <v>13</v>
      </c>
      <c r="B17" s="58" t="s">
        <v>1511</v>
      </c>
      <c r="C17" s="58" t="s">
        <v>467</v>
      </c>
      <c r="D17" s="101">
        <v>3617</v>
      </c>
      <c r="E17" s="50"/>
      <c r="F17" s="59" t="s">
        <v>1286</v>
      </c>
      <c r="G17" s="59" t="s">
        <v>1286</v>
      </c>
    </row>
    <row r="18" spans="1:7" ht="15.75">
      <c r="A18" s="57">
        <v>14</v>
      </c>
      <c r="B18" s="58" t="s">
        <v>209</v>
      </c>
      <c r="C18" s="58" t="s">
        <v>479</v>
      </c>
      <c r="D18" s="101">
        <v>3133</v>
      </c>
      <c r="E18" s="50"/>
      <c r="F18" s="59" t="s">
        <v>1286</v>
      </c>
      <c r="G18" s="59" t="s">
        <v>1286</v>
      </c>
    </row>
    <row r="19" spans="1:7" ht="15.75">
      <c r="A19" s="57">
        <v>15</v>
      </c>
      <c r="B19" s="58" t="s">
        <v>210</v>
      </c>
      <c r="C19" s="58" t="s">
        <v>480</v>
      </c>
      <c r="D19" s="101">
        <v>1607</v>
      </c>
      <c r="E19" s="50"/>
      <c r="F19" s="59" t="s">
        <v>1313</v>
      </c>
      <c r="G19" s="59" t="s">
        <v>1313</v>
      </c>
    </row>
    <row r="20" spans="1:7" ht="15.75">
      <c r="A20" s="57">
        <v>16</v>
      </c>
      <c r="B20" s="58" t="s">
        <v>211</v>
      </c>
      <c r="C20" s="58" t="s">
        <v>481</v>
      </c>
      <c r="D20" s="101">
        <v>5153</v>
      </c>
      <c r="E20" s="50"/>
      <c r="F20" s="59" t="s">
        <v>1286</v>
      </c>
      <c r="G20" s="59" t="s">
        <v>1286</v>
      </c>
    </row>
    <row r="21" spans="1:7" ht="15.75">
      <c r="A21" s="57">
        <v>17</v>
      </c>
      <c r="B21" s="58" t="s">
        <v>212</v>
      </c>
      <c r="C21" s="58" t="s">
        <v>468</v>
      </c>
      <c r="D21" s="101">
        <v>3031</v>
      </c>
      <c r="E21" s="50"/>
      <c r="F21" s="58" t="s">
        <v>1318</v>
      </c>
      <c r="G21" s="58" t="s">
        <v>1318</v>
      </c>
    </row>
    <row r="22" spans="1:7" ht="15.75">
      <c r="A22" s="57">
        <v>18</v>
      </c>
      <c r="B22" s="58" t="s">
        <v>213</v>
      </c>
      <c r="C22" s="58" t="s">
        <v>469</v>
      </c>
      <c r="D22" s="101">
        <v>3374</v>
      </c>
      <c r="E22" s="50"/>
      <c r="F22" s="59" t="s">
        <v>1286</v>
      </c>
      <c r="G22" s="59" t="s">
        <v>1286</v>
      </c>
    </row>
    <row r="23" spans="1:7" ht="15.75">
      <c r="A23" s="57">
        <v>19</v>
      </c>
      <c r="B23" s="58" t="s">
        <v>1567</v>
      </c>
      <c r="C23" s="58" t="s">
        <v>470</v>
      </c>
      <c r="D23" s="101">
        <v>4611</v>
      </c>
      <c r="E23" s="50"/>
      <c r="F23" s="59" t="s">
        <v>1313</v>
      </c>
      <c r="G23" s="59" t="s">
        <v>1313</v>
      </c>
    </row>
    <row r="24" spans="1:7" ht="15.75">
      <c r="A24" s="57">
        <v>20</v>
      </c>
      <c r="B24" s="58" t="s">
        <v>1568</v>
      </c>
      <c r="C24" s="58" t="s">
        <v>471</v>
      </c>
      <c r="D24" s="101">
        <v>3233</v>
      </c>
      <c r="E24" s="50"/>
      <c r="F24" s="58" t="s">
        <v>1318</v>
      </c>
      <c r="G24" s="58" t="s">
        <v>1318</v>
      </c>
    </row>
    <row r="25" spans="1:7" ht="15.75">
      <c r="A25" s="57">
        <v>21</v>
      </c>
      <c r="B25" s="58" t="s">
        <v>64</v>
      </c>
      <c r="C25" s="58" t="s">
        <v>482</v>
      </c>
      <c r="D25" s="101">
        <v>2571</v>
      </c>
      <c r="E25" s="50"/>
      <c r="F25" s="59" t="s">
        <v>1313</v>
      </c>
      <c r="G25" s="59" t="s">
        <v>1313</v>
      </c>
    </row>
    <row r="26" spans="1:7" ht="15.75">
      <c r="A26" s="57">
        <v>22</v>
      </c>
      <c r="B26" s="58" t="s">
        <v>65</v>
      </c>
      <c r="C26" s="58" t="s">
        <v>483</v>
      </c>
      <c r="D26" s="101">
        <v>4004</v>
      </c>
      <c r="E26" s="50"/>
      <c r="F26" s="59" t="s">
        <v>1313</v>
      </c>
      <c r="G26" s="59" t="s">
        <v>1313</v>
      </c>
    </row>
    <row r="27" spans="1:7" ht="15.75">
      <c r="A27" s="57">
        <v>23</v>
      </c>
      <c r="B27" s="58" t="s">
        <v>214</v>
      </c>
      <c r="C27" s="58" t="s">
        <v>484</v>
      </c>
      <c r="D27" s="101">
        <v>8525</v>
      </c>
      <c r="E27" s="50"/>
      <c r="F27" s="59" t="s">
        <v>1286</v>
      </c>
      <c r="G27" s="59" t="s">
        <v>1286</v>
      </c>
    </row>
    <row r="28" spans="1:7" ht="15.75">
      <c r="A28" s="57">
        <v>24</v>
      </c>
      <c r="B28" s="58" t="s">
        <v>66</v>
      </c>
      <c r="C28" s="58" t="s">
        <v>485</v>
      </c>
      <c r="D28" s="101">
        <v>5976</v>
      </c>
      <c r="E28" s="50"/>
      <c r="F28" s="59" t="s">
        <v>1313</v>
      </c>
      <c r="G28" s="59" t="s">
        <v>1313</v>
      </c>
    </row>
    <row r="29" spans="1:7" ht="15.75">
      <c r="A29" s="57">
        <v>25</v>
      </c>
      <c r="B29" s="58" t="s">
        <v>1569</v>
      </c>
      <c r="C29" s="58" t="s">
        <v>472</v>
      </c>
      <c r="D29" s="101">
        <v>1405</v>
      </c>
      <c r="E29" s="50"/>
      <c r="F29" s="58" t="s">
        <v>1318</v>
      </c>
      <c r="G29" s="58" t="s">
        <v>1318</v>
      </c>
    </row>
    <row r="30" spans="1:7" ht="15.75">
      <c r="A30" s="57">
        <v>26</v>
      </c>
      <c r="B30" s="58" t="s">
        <v>1570</v>
      </c>
      <c r="C30" s="58" t="s">
        <v>486</v>
      </c>
      <c r="D30" s="101">
        <v>4468</v>
      </c>
      <c r="E30" s="50"/>
      <c r="F30" s="59" t="s">
        <v>1313</v>
      </c>
      <c r="G30" s="59" t="s">
        <v>1313</v>
      </c>
    </row>
    <row r="31" spans="1:7" ht="15.75">
      <c r="A31" s="57">
        <v>27</v>
      </c>
      <c r="B31" s="58" t="s">
        <v>1571</v>
      </c>
      <c r="C31" s="58" t="s">
        <v>487</v>
      </c>
      <c r="D31" s="101">
        <v>3795</v>
      </c>
      <c r="E31" s="50"/>
      <c r="F31" s="59" t="s">
        <v>1313</v>
      </c>
      <c r="G31" s="59" t="s">
        <v>1313</v>
      </c>
    </row>
    <row r="32" spans="1:7" ht="15.75">
      <c r="A32" s="57">
        <v>28</v>
      </c>
      <c r="B32" s="58" t="s">
        <v>1124</v>
      </c>
      <c r="C32" s="58" t="s">
        <v>473</v>
      </c>
      <c r="D32" s="101">
        <v>5400</v>
      </c>
      <c r="E32" s="50"/>
      <c r="F32" s="59" t="s">
        <v>1286</v>
      </c>
      <c r="G32" s="59" t="s">
        <v>1286</v>
      </c>
    </row>
    <row r="33" spans="1:7" ht="15.75">
      <c r="A33" s="57">
        <v>29</v>
      </c>
      <c r="B33" s="58" t="s">
        <v>1125</v>
      </c>
      <c r="C33" s="58" t="s">
        <v>488</v>
      </c>
      <c r="D33" s="101">
        <v>4126</v>
      </c>
      <c r="E33" s="50"/>
      <c r="F33" s="59" t="s">
        <v>1286</v>
      </c>
      <c r="G33" s="59" t="s">
        <v>1286</v>
      </c>
    </row>
    <row r="34" spans="1:7" ht="15.75">
      <c r="A34" s="57">
        <v>30</v>
      </c>
      <c r="B34" s="58" t="s">
        <v>1126</v>
      </c>
      <c r="C34" s="58" t="s">
        <v>489</v>
      </c>
      <c r="D34" s="101">
        <v>6203</v>
      </c>
      <c r="E34" s="50"/>
      <c r="F34" s="59" t="s">
        <v>1286</v>
      </c>
      <c r="G34" s="59" t="s">
        <v>1286</v>
      </c>
    </row>
    <row r="35" spans="1:7" ht="15.75">
      <c r="A35" s="57">
        <v>31</v>
      </c>
      <c r="B35" s="58" t="s">
        <v>215</v>
      </c>
      <c r="C35" s="58" t="s">
        <v>474</v>
      </c>
      <c r="D35" s="101">
        <v>1655</v>
      </c>
      <c r="E35" s="50"/>
      <c r="F35" s="58" t="s">
        <v>1318</v>
      </c>
      <c r="G35" s="58" t="s">
        <v>1318</v>
      </c>
    </row>
    <row r="36" spans="1:7" ht="15.75">
      <c r="A36" s="57">
        <v>32</v>
      </c>
      <c r="B36" s="58" t="s">
        <v>67</v>
      </c>
      <c r="C36" s="58" t="s">
        <v>475</v>
      </c>
      <c r="D36" s="101">
        <v>2709</v>
      </c>
      <c r="E36" s="50"/>
      <c r="F36" s="59" t="s">
        <v>1313</v>
      </c>
      <c r="G36" s="59" t="s">
        <v>1313</v>
      </c>
    </row>
    <row r="37" spans="1:7" ht="15.75">
      <c r="A37" s="57">
        <v>33</v>
      </c>
      <c r="B37" s="58" t="s">
        <v>216</v>
      </c>
      <c r="C37" s="58" t="s">
        <v>476</v>
      </c>
      <c r="D37" s="101">
        <v>3935</v>
      </c>
      <c r="E37" s="50"/>
      <c r="F37" s="59" t="s">
        <v>1286</v>
      </c>
      <c r="G37" s="59" t="s">
        <v>1286</v>
      </c>
    </row>
    <row r="38" ht="15.75">
      <c r="A38" s="60"/>
    </row>
    <row r="39" spans="1:6" ht="15.75">
      <c r="A39" s="48" t="s">
        <v>1286</v>
      </c>
      <c r="D39" s="56">
        <f>D7+D9+D10+SUM(D16:D18)+D20+D22+D27+SUM(D32:D34)+D37</f>
        <v>61158</v>
      </c>
      <c r="F39" s="48" t="s">
        <v>1541</v>
      </c>
    </row>
    <row r="40" spans="1:6" ht="15.75">
      <c r="A40" s="48" t="s">
        <v>1313</v>
      </c>
      <c r="D40" s="56">
        <f>D5+D6+D8+SUM(D11:D14)+D19+D23+D25+D26+D28+D30+D31+D36</f>
        <v>53306</v>
      </c>
      <c r="E40" s="50"/>
      <c r="F40" s="48" t="s">
        <v>1541</v>
      </c>
    </row>
    <row r="41" spans="1:6" ht="15.75">
      <c r="A41" s="48" t="s">
        <v>217</v>
      </c>
      <c r="D41" s="56">
        <f>D15+D21+D24+D29+D35</f>
        <v>11084</v>
      </c>
      <c r="E41" s="50"/>
      <c r="F41" s="48" t="s">
        <v>1541</v>
      </c>
    </row>
    <row r="42" spans="1:6" ht="15.75">
      <c r="A42" s="48" t="s">
        <v>1286</v>
      </c>
      <c r="D42" s="56">
        <f>D7+D9+D10+SUM(D16:D18)+D20+D22+D27+SUM(D32:D34)+D37</f>
        <v>61158</v>
      </c>
      <c r="F42" s="40" t="s">
        <v>1542</v>
      </c>
    </row>
    <row r="43" spans="1:6" ht="15.75">
      <c r="A43" s="48" t="s">
        <v>1313</v>
      </c>
      <c r="D43" s="56">
        <f>D5+D6+D8+SUM(D11:D14)+D19+D23+D25+D26+D28+D30+D31+D36</f>
        <v>53306</v>
      </c>
      <c r="F43" s="40" t="s">
        <v>1542</v>
      </c>
    </row>
    <row r="44" spans="1:6" ht="15.75">
      <c r="A44" s="48" t="s">
        <v>217</v>
      </c>
      <c r="D44" s="56">
        <f>D15+D21+D24+D29+D35</f>
        <v>11084</v>
      </c>
      <c r="F44" s="40" t="s">
        <v>1542</v>
      </c>
    </row>
    <row r="46" ht="15.75">
      <c r="A46" s="90" t="s">
        <v>1572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22">
      <selection activeCell="G41" sqref="G41"/>
    </sheetView>
  </sheetViews>
  <sheetFormatPr defaultColWidth="8.796875" defaultRowHeight="15"/>
  <cols>
    <col min="1" max="1" width="2.796875" style="40" customWidth="1"/>
    <col min="2" max="2" width="24.296875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7" width="22" style="40" bestFit="1" customWidth="1"/>
    <col min="8" max="16384" width="8.8984375" style="40" customWidth="1"/>
  </cols>
  <sheetData>
    <row r="1" spans="1:4" s="51" customFormat="1" ht="15.75">
      <c r="A1" s="52" t="s">
        <v>1576</v>
      </c>
      <c r="D1" s="53"/>
    </row>
    <row r="2" spans="2:6" s="5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</row>
    <row r="3" spans="2:7" s="5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1:5" ht="15.75">
      <c r="A4" s="92"/>
      <c r="D4" s="61">
        <f>SUM(D5:D25)+SUM(D28:D35)</f>
        <v>227878</v>
      </c>
      <c r="E4" s="50"/>
    </row>
    <row r="5" spans="1:7" ht="15.75">
      <c r="A5" s="55">
        <v>1</v>
      </c>
      <c r="B5" s="48" t="s">
        <v>276</v>
      </c>
      <c r="C5" s="48" t="s">
        <v>428</v>
      </c>
      <c r="D5" s="102">
        <v>5044</v>
      </c>
      <c r="E5" s="50"/>
      <c r="F5" s="48" t="s">
        <v>1288</v>
      </c>
      <c r="G5" s="48" t="s">
        <v>1288</v>
      </c>
    </row>
    <row r="6" spans="1:7" ht="15.75">
      <c r="A6" s="55">
        <v>2</v>
      </c>
      <c r="B6" s="48" t="s">
        <v>277</v>
      </c>
      <c r="C6" s="48" t="s">
        <v>429</v>
      </c>
      <c r="D6" s="102">
        <v>6524</v>
      </c>
      <c r="E6" s="50"/>
      <c r="F6" s="48" t="s">
        <v>1292</v>
      </c>
      <c r="G6" s="48" t="s">
        <v>1292</v>
      </c>
    </row>
    <row r="7" spans="1:7" ht="15.75">
      <c r="A7" s="55">
        <v>3</v>
      </c>
      <c r="B7" s="48" t="s">
        <v>196</v>
      </c>
      <c r="C7" s="48" t="s">
        <v>430</v>
      </c>
      <c r="D7" s="102">
        <v>7480</v>
      </c>
      <c r="E7" s="50"/>
      <c r="F7" s="48" t="s">
        <v>1294</v>
      </c>
      <c r="G7" s="48" t="s">
        <v>1294</v>
      </c>
    </row>
    <row r="8" spans="1:7" ht="15.75">
      <c r="A8" s="55">
        <v>4</v>
      </c>
      <c r="B8" s="48" t="s">
        <v>1577</v>
      </c>
      <c r="C8" s="48" t="s">
        <v>431</v>
      </c>
      <c r="D8" s="102">
        <v>10371</v>
      </c>
      <c r="E8" s="50"/>
      <c r="F8" s="48" t="s">
        <v>1294</v>
      </c>
      <c r="G8" s="48" t="s">
        <v>1294</v>
      </c>
    </row>
    <row r="9" spans="1:7" ht="15.75">
      <c r="A9" s="55">
        <v>5</v>
      </c>
      <c r="B9" s="48" t="s">
        <v>278</v>
      </c>
      <c r="C9" s="48" t="s">
        <v>432</v>
      </c>
      <c r="D9" s="102">
        <v>7176</v>
      </c>
      <c r="E9" s="50"/>
      <c r="F9" s="48" t="s">
        <v>1288</v>
      </c>
      <c r="G9" s="48" t="s">
        <v>1288</v>
      </c>
    </row>
    <row r="10" spans="1:7" ht="15.75">
      <c r="A10" s="55">
        <v>6</v>
      </c>
      <c r="B10" s="48" t="s">
        <v>1578</v>
      </c>
      <c r="C10" s="48" t="s">
        <v>433</v>
      </c>
      <c r="D10" s="102">
        <v>3888</v>
      </c>
      <c r="E10" s="50"/>
      <c r="F10" s="48" t="s">
        <v>1294</v>
      </c>
      <c r="G10" s="48" t="s">
        <v>1294</v>
      </c>
    </row>
    <row r="11" spans="1:7" ht="15.75">
      <c r="A11" s="55">
        <v>7</v>
      </c>
      <c r="B11" s="48" t="s">
        <v>279</v>
      </c>
      <c r="C11" s="48" t="s">
        <v>434</v>
      </c>
      <c r="D11" s="102">
        <v>8139</v>
      </c>
      <c r="E11" s="50"/>
      <c r="F11" s="48" t="s">
        <v>1288</v>
      </c>
      <c r="G11" s="48" t="s">
        <v>1288</v>
      </c>
    </row>
    <row r="12" spans="1:7" ht="15.75">
      <c r="A12" s="55">
        <v>8</v>
      </c>
      <c r="B12" s="48" t="s">
        <v>1579</v>
      </c>
      <c r="C12" s="48" t="s">
        <v>435</v>
      </c>
      <c r="D12" s="102">
        <v>9449</v>
      </c>
      <c r="E12" s="50"/>
      <c r="F12" s="48" t="s">
        <v>1294</v>
      </c>
      <c r="G12" s="48" t="s">
        <v>1294</v>
      </c>
    </row>
    <row r="13" spans="1:7" ht="15.75">
      <c r="A13" s="55">
        <v>9</v>
      </c>
      <c r="B13" s="48" t="s">
        <v>1580</v>
      </c>
      <c r="C13" s="48" t="s">
        <v>436</v>
      </c>
      <c r="D13" s="102">
        <v>9338</v>
      </c>
      <c r="E13" s="50"/>
      <c r="F13" s="48" t="s">
        <v>1294</v>
      </c>
      <c r="G13" s="48" t="s">
        <v>1294</v>
      </c>
    </row>
    <row r="14" spans="1:7" ht="15.75">
      <c r="A14" s="55">
        <v>10</v>
      </c>
      <c r="B14" s="48" t="s">
        <v>280</v>
      </c>
      <c r="C14" s="48" t="s">
        <v>437</v>
      </c>
      <c r="D14" s="102">
        <v>4045</v>
      </c>
      <c r="E14" s="50"/>
      <c r="F14" s="48" t="s">
        <v>1290</v>
      </c>
      <c r="G14" s="48" t="s">
        <v>1290</v>
      </c>
    </row>
    <row r="15" spans="1:7" ht="15.75">
      <c r="A15" s="55">
        <v>11</v>
      </c>
      <c r="B15" s="48" t="s">
        <v>281</v>
      </c>
      <c r="C15" s="48" t="s">
        <v>438</v>
      </c>
      <c r="D15" s="102">
        <v>11671</v>
      </c>
      <c r="E15" s="50"/>
      <c r="F15" s="48" t="s">
        <v>1292</v>
      </c>
      <c r="G15" s="48" t="s">
        <v>1292</v>
      </c>
    </row>
    <row r="16" spans="1:7" ht="15.75">
      <c r="A16" s="55">
        <v>12</v>
      </c>
      <c r="B16" s="48" t="s">
        <v>1581</v>
      </c>
      <c r="C16" s="48" t="s">
        <v>439</v>
      </c>
      <c r="D16" s="102">
        <v>9326</v>
      </c>
      <c r="E16" s="50"/>
      <c r="F16" s="48" t="s">
        <v>1290</v>
      </c>
      <c r="G16" s="48" t="s">
        <v>1290</v>
      </c>
    </row>
    <row r="17" spans="1:7" ht="15.75">
      <c r="A17" s="55">
        <v>13</v>
      </c>
      <c r="B17" s="48" t="s">
        <v>1582</v>
      </c>
      <c r="C17" s="48" t="s">
        <v>440</v>
      </c>
      <c r="D17" s="102">
        <v>2871</v>
      </c>
      <c r="E17" s="50"/>
      <c r="F17" s="48" t="s">
        <v>1290</v>
      </c>
      <c r="G17" s="48" t="s">
        <v>1290</v>
      </c>
    </row>
    <row r="18" spans="1:7" ht="15.75">
      <c r="A18" s="55">
        <v>14</v>
      </c>
      <c r="B18" s="48" t="s">
        <v>1583</v>
      </c>
      <c r="C18" s="48" t="s">
        <v>441</v>
      </c>
      <c r="D18" s="102">
        <v>6828</v>
      </c>
      <c r="E18" s="50"/>
      <c r="F18" s="48" t="s">
        <v>1294</v>
      </c>
      <c r="G18" s="48" t="s">
        <v>1294</v>
      </c>
    </row>
    <row r="19" spans="1:7" ht="15.75">
      <c r="A19" s="55">
        <v>15</v>
      </c>
      <c r="B19" s="48" t="s">
        <v>1584</v>
      </c>
      <c r="C19" s="48" t="s">
        <v>442</v>
      </c>
      <c r="D19" s="102">
        <v>5722</v>
      </c>
      <c r="E19" s="50"/>
      <c r="F19" s="48" t="s">
        <v>1290</v>
      </c>
      <c r="G19" s="48" t="s">
        <v>1290</v>
      </c>
    </row>
    <row r="20" spans="1:7" ht="15.75">
      <c r="A20" s="55">
        <v>16</v>
      </c>
      <c r="B20" s="48" t="s">
        <v>1585</v>
      </c>
      <c r="C20" s="48" t="s">
        <v>443</v>
      </c>
      <c r="D20" s="102">
        <v>12916</v>
      </c>
      <c r="E20" s="50"/>
      <c r="F20" s="48" t="s">
        <v>1290</v>
      </c>
      <c r="G20" s="48" t="s">
        <v>1290</v>
      </c>
    </row>
    <row r="21" spans="1:7" ht="15.75">
      <c r="A21" s="55">
        <v>17</v>
      </c>
      <c r="B21" s="48" t="s">
        <v>1586</v>
      </c>
      <c r="C21" s="48" t="s">
        <v>444</v>
      </c>
      <c r="D21" s="102">
        <v>7387</v>
      </c>
      <c r="E21" s="50"/>
      <c r="F21" s="48" t="s">
        <v>1292</v>
      </c>
      <c r="G21" s="48" t="s">
        <v>1292</v>
      </c>
    </row>
    <row r="22" spans="1:7" ht="15.75">
      <c r="A22" s="55">
        <v>18</v>
      </c>
      <c r="B22" s="48" t="s">
        <v>282</v>
      </c>
      <c r="C22" s="48" t="s">
        <v>445</v>
      </c>
      <c r="D22" s="102">
        <v>10435</v>
      </c>
      <c r="E22" s="50"/>
      <c r="F22" s="48" t="s">
        <v>1288</v>
      </c>
      <c r="G22" s="48" t="s">
        <v>1288</v>
      </c>
    </row>
    <row r="23" spans="1:7" ht="15.75">
      <c r="A23" s="55">
        <v>19</v>
      </c>
      <c r="B23" s="48" t="s">
        <v>283</v>
      </c>
      <c r="C23" s="48" t="s">
        <v>446</v>
      </c>
      <c r="D23" s="102">
        <v>2752</v>
      </c>
      <c r="E23" s="50"/>
      <c r="F23" s="48" t="s">
        <v>1294</v>
      </c>
      <c r="G23" s="48" t="s">
        <v>1294</v>
      </c>
    </row>
    <row r="24" spans="1:7" ht="15.75">
      <c r="A24" s="55">
        <v>20</v>
      </c>
      <c r="B24" s="48" t="s">
        <v>376</v>
      </c>
      <c r="C24" s="48" t="s">
        <v>447</v>
      </c>
      <c r="D24" s="102">
        <v>9188</v>
      </c>
      <c r="E24" s="50"/>
      <c r="F24" s="48" t="s">
        <v>1288</v>
      </c>
      <c r="G24" s="48" t="s">
        <v>1288</v>
      </c>
    </row>
    <row r="25" spans="1:7" ht="15.75">
      <c r="A25" s="55">
        <v>21</v>
      </c>
      <c r="B25" s="48" t="s">
        <v>284</v>
      </c>
      <c r="C25" s="48" t="s">
        <v>448</v>
      </c>
      <c r="D25" s="102">
        <v>9421</v>
      </c>
      <c r="E25" s="50"/>
      <c r="F25" s="48" t="s">
        <v>1288</v>
      </c>
      <c r="G25" s="48" t="s">
        <v>1288</v>
      </c>
    </row>
    <row r="26" spans="1:7" ht="15.75">
      <c r="A26" s="55">
        <v>22</v>
      </c>
      <c r="B26" s="48" t="s">
        <v>1587</v>
      </c>
      <c r="D26" s="103">
        <v>6892</v>
      </c>
      <c r="E26" s="50"/>
      <c r="F26" s="48" t="s">
        <v>1290</v>
      </c>
      <c r="G26" s="48"/>
    </row>
    <row r="27" spans="1:7" ht="15.75">
      <c r="A27" s="55"/>
      <c r="B27" s="48"/>
      <c r="C27" s="48"/>
      <c r="D27" s="103">
        <v>84</v>
      </c>
      <c r="E27" s="50"/>
      <c r="F27" s="48" t="s">
        <v>1292</v>
      </c>
      <c r="G27" s="48"/>
    </row>
    <row r="28" spans="1:7" ht="15.75">
      <c r="A28" s="55"/>
      <c r="B28" s="48"/>
      <c r="C28" s="48" t="s">
        <v>454</v>
      </c>
      <c r="D28" s="62">
        <f>SUM(D26:D27)</f>
        <v>6976</v>
      </c>
      <c r="E28" s="50"/>
      <c r="F28" s="48"/>
      <c r="G28" s="48" t="s">
        <v>1290</v>
      </c>
    </row>
    <row r="29" spans="1:7" ht="15.75">
      <c r="A29" s="55">
        <v>23</v>
      </c>
      <c r="B29" s="48" t="s">
        <v>377</v>
      </c>
      <c r="C29" s="48" t="s">
        <v>449</v>
      </c>
      <c r="D29" s="104">
        <v>5146</v>
      </c>
      <c r="E29" s="50"/>
      <c r="F29" s="48" t="s">
        <v>1294</v>
      </c>
      <c r="G29" s="48" t="s">
        <v>1294</v>
      </c>
    </row>
    <row r="30" spans="1:7" ht="15.75">
      <c r="A30" s="55">
        <v>24</v>
      </c>
      <c r="B30" s="48" t="s">
        <v>1588</v>
      </c>
      <c r="C30" s="48" t="s">
        <v>450</v>
      </c>
      <c r="D30" s="104">
        <v>9129</v>
      </c>
      <c r="E30" s="50"/>
      <c r="F30" s="48" t="s">
        <v>1290</v>
      </c>
      <c r="G30" s="48" t="s">
        <v>1290</v>
      </c>
    </row>
    <row r="31" spans="1:7" ht="15.75">
      <c r="A31" s="55">
        <v>25</v>
      </c>
      <c r="B31" s="48" t="s">
        <v>285</v>
      </c>
      <c r="C31" s="48" t="s">
        <v>451</v>
      </c>
      <c r="D31" s="104">
        <v>8640</v>
      </c>
      <c r="E31" s="50"/>
      <c r="F31" s="48" t="s">
        <v>1294</v>
      </c>
      <c r="G31" s="48" t="s">
        <v>1294</v>
      </c>
    </row>
    <row r="32" spans="1:7" ht="15.75">
      <c r="A32" s="55">
        <v>26</v>
      </c>
      <c r="B32" s="48" t="s">
        <v>1589</v>
      </c>
      <c r="C32" s="48" t="s">
        <v>455</v>
      </c>
      <c r="D32" s="104">
        <v>6304</v>
      </c>
      <c r="E32" s="50"/>
      <c r="F32" s="48" t="s">
        <v>1292</v>
      </c>
      <c r="G32" s="48" t="s">
        <v>1292</v>
      </c>
    </row>
    <row r="33" spans="1:7" ht="15.75">
      <c r="A33" s="55">
        <v>27</v>
      </c>
      <c r="B33" s="48" t="s">
        <v>1590</v>
      </c>
      <c r="C33" s="48" t="s">
        <v>452</v>
      </c>
      <c r="D33" s="105">
        <v>8454</v>
      </c>
      <c r="E33" s="50"/>
      <c r="F33" s="48" t="s">
        <v>1292</v>
      </c>
      <c r="G33" s="48" t="s">
        <v>1292</v>
      </c>
    </row>
    <row r="34" spans="1:7" ht="15.75">
      <c r="A34" s="55">
        <v>28</v>
      </c>
      <c r="B34" s="48" t="s">
        <v>839</v>
      </c>
      <c r="C34" s="48" t="s">
        <v>456</v>
      </c>
      <c r="D34" s="104">
        <v>10585</v>
      </c>
      <c r="E34" s="50"/>
      <c r="F34" s="48" t="s">
        <v>1292</v>
      </c>
      <c r="G34" s="48" t="s">
        <v>1292</v>
      </c>
    </row>
    <row r="35" spans="1:7" ht="15.75">
      <c r="A35" s="55">
        <v>29</v>
      </c>
      <c r="B35" s="48" t="s">
        <v>1591</v>
      </c>
      <c r="C35" s="48" t="s">
        <v>453</v>
      </c>
      <c r="D35" s="105">
        <v>12673</v>
      </c>
      <c r="E35" s="50"/>
      <c r="F35" s="48" t="s">
        <v>1290</v>
      </c>
      <c r="G35" s="48" t="s">
        <v>1290</v>
      </c>
    </row>
    <row r="36" spans="1:7" ht="15.75">
      <c r="A36" s="55"/>
      <c r="B36" s="48"/>
      <c r="C36" s="48"/>
      <c r="D36" s="49"/>
      <c r="E36" s="50"/>
      <c r="F36" s="48"/>
      <c r="G36" s="48"/>
    </row>
    <row r="37" spans="1:7" ht="15.75">
      <c r="A37" s="55"/>
      <c r="B37" s="48"/>
      <c r="C37" s="48"/>
      <c r="D37" s="49"/>
      <c r="E37" s="50"/>
      <c r="F37" s="48"/>
      <c r="G37" s="48"/>
    </row>
    <row r="38" spans="1:6" ht="15.75">
      <c r="A38" s="48"/>
      <c r="B38" s="48"/>
      <c r="C38" s="48"/>
      <c r="D38" s="49"/>
      <c r="E38" s="50"/>
      <c r="F38" s="48"/>
    </row>
    <row r="39" spans="1:6" ht="15.75">
      <c r="A39" s="48" t="s">
        <v>1288</v>
      </c>
      <c r="D39" s="49">
        <f>D5+D9+D11+D22+D24+D25</f>
        <v>49403</v>
      </c>
      <c r="E39" s="50"/>
      <c r="F39" s="48" t="s">
        <v>1541</v>
      </c>
    </row>
    <row r="40" spans="1:6" ht="15.75">
      <c r="A40" s="48" t="s">
        <v>1290</v>
      </c>
      <c r="D40" s="49">
        <f>D14+D16+D17+D19+D20+D26+D30+D35</f>
        <v>63574</v>
      </c>
      <c r="E40" s="50"/>
      <c r="F40" s="48" t="s">
        <v>1541</v>
      </c>
    </row>
    <row r="41" spans="1:6" ht="15.75">
      <c r="A41" s="48" t="s">
        <v>286</v>
      </c>
      <c r="D41" s="49">
        <f>D6+D15+D21+D27+SUM(D32:D34)</f>
        <v>51009</v>
      </c>
      <c r="E41" s="50"/>
      <c r="F41" s="48" t="s">
        <v>1541</v>
      </c>
    </row>
    <row r="42" spans="1:6" ht="15.75">
      <c r="A42" s="48" t="s">
        <v>1294</v>
      </c>
      <c r="D42" s="49">
        <f>D7+D8+D10+D12+D13+D18+D23+D29+D31</f>
        <v>63892</v>
      </c>
      <c r="E42" s="50"/>
      <c r="F42" s="48" t="s">
        <v>1541</v>
      </c>
    </row>
    <row r="43" spans="1:6" ht="15.75">
      <c r="A43" s="48" t="s">
        <v>1288</v>
      </c>
      <c r="D43" s="49">
        <f>D5+D9+D11+D22+D24+D25</f>
        <v>49403</v>
      </c>
      <c r="F43" s="40" t="s">
        <v>1542</v>
      </c>
    </row>
    <row r="44" spans="1:6" ht="15.75">
      <c r="A44" s="48" t="s">
        <v>1290</v>
      </c>
      <c r="D44" s="49">
        <f>D14+D16+D17+D19+D20+D28+D30+D35</f>
        <v>63658</v>
      </c>
      <c r="F44" s="40" t="s">
        <v>1542</v>
      </c>
    </row>
    <row r="45" spans="1:6" ht="15.75">
      <c r="A45" s="48" t="s">
        <v>286</v>
      </c>
      <c r="D45" s="49">
        <f>D6+D15+D21+SUM(D32:D34)</f>
        <v>50925</v>
      </c>
      <c r="F45" s="40" t="s">
        <v>1542</v>
      </c>
    </row>
    <row r="46" spans="1:6" ht="15.75">
      <c r="A46" s="48" t="s">
        <v>1294</v>
      </c>
      <c r="D46" s="49">
        <f>D7+D8+D10+D12+D13+D18+D23+D29+D31</f>
        <v>63892</v>
      </c>
      <c r="F46" s="40" t="s">
        <v>1542</v>
      </c>
    </row>
    <row r="48" ht="15.75">
      <c r="A48" s="90" t="s">
        <v>1573</v>
      </c>
    </row>
    <row r="49" ht="15.75">
      <c r="A49" s="91" t="s">
        <v>1574</v>
      </c>
    </row>
    <row r="50" ht="15.75">
      <c r="A50" s="90" t="s">
        <v>1575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33">
      <selection activeCell="G70" sqref="G70"/>
    </sheetView>
  </sheetViews>
  <sheetFormatPr defaultColWidth="8.796875" defaultRowHeight="15"/>
  <cols>
    <col min="1" max="1" width="2.8984375" style="40" customWidth="1"/>
    <col min="2" max="2" width="19.19921875" style="40" bestFit="1" customWidth="1"/>
    <col min="3" max="3" width="15.8984375" style="40" customWidth="1"/>
    <col min="4" max="4" width="20.59765625" style="40" bestFit="1" customWidth="1"/>
    <col min="5" max="5" width="8.8984375" style="40" customWidth="1"/>
    <col min="6" max="7" width="35.19921875" style="40" bestFit="1" customWidth="1"/>
    <col min="8" max="16384" width="8.8984375" style="40" customWidth="1"/>
  </cols>
  <sheetData>
    <row r="1" spans="1:5" s="69" customFormat="1" ht="15.75">
      <c r="A1" s="68" t="s">
        <v>1592</v>
      </c>
      <c r="D1" s="53"/>
      <c r="E1" s="51"/>
    </row>
    <row r="2" spans="2:7" s="69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  <c r="G2" s="51"/>
    </row>
    <row r="3" spans="2:7" s="69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5" s="63" customFormat="1" ht="15.75">
      <c r="D4" s="65">
        <f>SUM(D5:D15)+SUM(D16:D62)</f>
        <v>133887</v>
      </c>
      <c r="E4" s="66"/>
    </row>
    <row r="5" spans="1:7" s="63" customFormat="1" ht="15.75">
      <c r="A5" s="67">
        <v>1</v>
      </c>
      <c r="B5" s="64" t="s">
        <v>1499</v>
      </c>
      <c r="C5" s="64" t="s">
        <v>1053</v>
      </c>
      <c r="D5" s="106">
        <v>1799</v>
      </c>
      <c r="E5" s="66"/>
      <c r="F5" s="64" t="s">
        <v>1500</v>
      </c>
      <c r="G5" s="64" t="s">
        <v>1500</v>
      </c>
    </row>
    <row r="6" spans="1:7" s="63" customFormat="1" ht="15.75">
      <c r="A6" s="67">
        <v>2</v>
      </c>
      <c r="B6" s="64" t="s">
        <v>1595</v>
      </c>
      <c r="C6" s="64" t="s">
        <v>1054</v>
      </c>
      <c r="D6" s="106">
        <v>1861</v>
      </c>
      <c r="E6" s="66"/>
      <c r="F6" s="64" t="s">
        <v>1500</v>
      </c>
      <c r="G6" s="64" t="s">
        <v>1500</v>
      </c>
    </row>
    <row r="7" spans="1:7" s="63" customFormat="1" ht="15.75">
      <c r="A7" s="67">
        <v>3</v>
      </c>
      <c r="B7" s="64" t="s">
        <v>1501</v>
      </c>
      <c r="C7" s="64" t="s">
        <v>1055</v>
      </c>
      <c r="D7" s="106">
        <v>1730</v>
      </c>
      <c r="E7" s="66"/>
      <c r="F7" s="64" t="s">
        <v>1500</v>
      </c>
      <c r="G7" s="64" t="s">
        <v>1500</v>
      </c>
    </row>
    <row r="8" spans="1:7" s="63" customFormat="1" ht="15.75">
      <c r="A8" s="67">
        <v>4</v>
      </c>
      <c r="B8" s="64" t="s">
        <v>1502</v>
      </c>
      <c r="C8" s="64" t="s">
        <v>1056</v>
      </c>
      <c r="D8" s="106">
        <v>4439</v>
      </c>
      <c r="E8" s="66"/>
      <c r="F8" s="64" t="s">
        <v>1315</v>
      </c>
      <c r="G8" s="64" t="s">
        <v>1315</v>
      </c>
    </row>
    <row r="9" spans="1:7" s="63" customFormat="1" ht="15.75">
      <c r="A9" s="67">
        <v>5</v>
      </c>
      <c r="B9" s="64" t="s">
        <v>1596</v>
      </c>
      <c r="C9" s="64" t="s">
        <v>1057</v>
      </c>
      <c r="D9" s="106">
        <v>3200</v>
      </c>
      <c r="E9" s="66"/>
      <c r="F9" s="64" t="s">
        <v>1315</v>
      </c>
      <c r="G9" s="64" t="s">
        <v>1315</v>
      </c>
    </row>
    <row r="10" spans="1:7" s="63" customFormat="1" ht="15.75">
      <c r="A10" s="67">
        <v>6</v>
      </c>
      <c r="B10" s="64" t="s">
        <v>1597</v>
      </c>
      <c r="C10" s="64" t="s">
        <v>1058</v>
      </c>
      <c r="D10" s="106">
        <v>2985</v>
      </c>
      <c r="E10" s="66"/>
      <c r="F10" s="64" t="s">
        <v>1315</v>
      </c>
      <c r="G10" s="64" t="s">
        <v>1315</v>
      </c>
    </row>
    <row r="11" spans="1:7" s="63" customFormat="1" ht="15.75">
      <c r="A11" s="67">
        <v>7</v>
      </c>
      <c r="B11" s="64" t="s">
        <v>1598</v>
      </c>
      <c r="C11" s="64" t="s">
        <v>1059</v>
      </c>
      <c r="D11" s="106">
        <v>3606</v>
      </c>
      <c r="E11" s="66"/>
      <c r="F11" s="64" t="s">
        <v>1298</v>
      </c>
      <c r="G11" s="64" t="s">
        <v>1298</v>
      </c>
    </row>
    <row r="12" spans="1:7" s="63" customFormat="1" ht="15.75">
      <c r="A12" s="67">
        <v>8</v>
      </c>
      <c r="B12" s="64" t="s">
        <v>1599</v>
      </c>
      <c r="C12" s="64" t="s">
        <v>1060</v>
      </c>
      <c r="D12" s="106">
        <v>2537</v>
      </c>
      <c r="E12" s="66"/>
      <c r="F12" s="64" t="s">
        <v>1298</v>
      </c>
      <c r="G12" s="64" t="s">
        <v>1298</v>
      </c>
    </row>
    <row r="13" spans="1:7" s="63" customFormat="1" ht="15.75">
      <c r="A13" s="67">
        <v>9</v>
      </c>
      <c r="B13" s="64" t="s">
        <v>1600</v>
      </c>
      <c r="C13" s="64" t="s">
        <v>1061</v>
      </c>
      <c r="D13" s="106">
        <v>3196</v>
      </c>
      <c r="E13" s="66"/>
      <c r="F13" s="64" t="s">
        <v>1298</v>
      </c>
      <c r="G13" s="64" t="s">
        <v>1298</v>
      </c>
    </row>
    <row r="14" spans="1:7" s="63" customFormat="1" ht="15.75">
      <c r="A14" s="67">
        <v>10</v>
      </c>
      <c r="B14" s="64" t="s">
        <v>1503</v>
      </c>
      <c r="C14" s="64" t="s">
        <v>1062</v>
      </c>
      <c r="D14" s="107">
        <v>1570</v>
      </c>
      <c r="E14" s="66"/>
      <c r="F14" s="64" t="s">
        <v>1500</v>
      </c>
      <c r="G14" s="64" t="s">
        <v>1500</v>
      </c>
    </row>
    <row r="15" spans="1:7" s="63" customFormat="1" ht="15.75">
      <c r="A15" s="67">
        <v>11</v>
      </c>
      <c r="B15" s="64" t="s">
        <v>349</v>
      </c>
      <c r="C15" s="64" t="s">
        <v>1063</v>
      </c>
      <c r="D15" s="107">
        <v>1145</v>
      </c>
      <c r="E15" s="66"/>
      <c r="F15" s="64" t="s">
        <v>1500</v>
      </c>
      <c r="G15" s="64" t="s">
        <v>1500</v>
      </c>
    </row>
    <row r="16" spans="1:7" s="63" customFormat="1" ht="15.75">
      <c r="A16" s="67">
        <v>12</v>
      </c>
      <c r="B16" s="64" t="s">
        <v>1504</v>
      </c>
      <c r="C16" s="64" t="s">
        <v>1064</v>
      </c>
      <c r="D16" s="108">
        <v>2444</v>
      </c>
      <c r="E16" s="66"/>
      <c r="F16" s="64" t="s">
        <v>1298</v>
      </c>
      <c r="G16" s="64" t="s">
        <v>1298</v>
      </c>
    </row>
    <row r="17" spans="1:7" s="63" customFormat="1" ht="15.75">
      <c r="A17" s="67">
        <v>13</v>
      </c>
      <c r="B17" s="64" t="s">
        <v>350</v>
      </c>
      <c r="C17" s="64" t="s">
        <v>1065</v>
      </c>
      <c r="D17" s="107">
        <v>1260</v>
      </c>
      <c r="E17" s="66"/>
      <c r="F17" s="64" t="s">
        <v>1500</v>
      </c>
      <c r="G17" s="64" t="s">
        <v>1500</v>
      </c>
    </row>
    <row r="18" spans="1:7" s="63" customFormat="1" ht="15.75">
      <c r="A18" s="67">
        <v>14</v>
      </c>
      <c r="B18" s="64" t="s">
        <v>1505</v>
      </c>
      <c r="C18" s="64" t="s">
        <v>1066</v>
      </c>
      <c r="D18" s="107">
        <v>2368</v>
      </c>
      <c r="E18" s="66"/>
      <c r="F18" s="64" t="s">
        <v>1315</v>
      </c>
      <c r="G18" s="64" t="s">
        <v>1315</v>
      </c>
    </row>
    <row r="19" spans="1:7" s="63" customFormat="1" ht="15.75">
      <c r="A19" s="67">
        <v>15</v>
      </c>
      <c r="B19" s="64" t="s">
        <v>1506</v>
      </c>
      <c r="C19" s="64" t="s">
        <v>1067</v>
      </c>
      <c r="D19" s="106">
        <v>2216</v>
      </c>
      <c r="E19" s="66"/>
      <c r="F19" s="64" t="s">
        <v>1315</v>
      </c>
      <c r="G19" s="64" t="s">
        <v>1315</v>
      </c>
    </row>
    <row r="20" spans="1:7" s="63" customFormat="1" ht="15.75">
      <c r="A20" s="67">
        <v>16</v>
      </c>
      <c r="B20" s="64" t="s">
        <v>1507</v>
      </c>
      <c r="C20" s="64" t="s">
        <v>1068</v>
      </c>
      <c r="D20" s="106">
        <v>1343</v>
      </c>
      <c r="E20" s="66"/>
      <c r="F20" s="64" t="s">
        <v>1315</v>
      </c>
      <c r="G20" s="64" t="s">
        <v>1315</v>
      </c>
    </row>
    <row r="21" spans="1:7" s="63" customFormat="1" ht="15.75">
      <c r="A21" s="67">
        <v>17</v>
      </c>
      <c r="B21" s="64" t="s">
        <v>1508</v>
      </c>
      <c r="C21" s="64" t="s">
        <v>1069</v>
      </c>
      <c r="D21" s="106">
        <v>1486</v>
      </c>
      <c r="E21" s="66"/>
      <c r="F21" s="64" t="s">
        <v>1500</v>
      </c>
      <c r="G21" s="64" t="s">
        <v>1500</v>
      </c>
    </row>
    <row r="22" spans="1:7" s="63" customFormat="1" ht="15.75">
      <c r="A22" s="67">
        <v>18</v>
      </c>
      <c r="B22" s="64" t="s">
        <v>1601</v>
      </c>
      <c r="C22" s="64" t="s">
        <v>1070</v>
      </c>
      <c r="D22" s="106">
        <v>1720</v>
      </c>
      <c r="E22" s="66"/>
      <c r="F22" s="64" t="s">
        <v>1500</v>
      </c>
      <c r="G22" s="64" t="s">
        <v>1500</v>
      </c>
    </row>
    <row r="23" spans="1:7" s="63" customFormat="1" ht="15.75">
      <c r="A23" s="67">
        <v>19</v>
      </c>
      <c r="B23" s="64" t="s">
        <v>1509</v>
      </c>
      <c r="C23" s="64" t="s">
        <v>1071</v>
      </c>
      <c r="D23" s="106">
        <v>3833</v>
      </c>
      <c r="E23" s="66"/>
      <c r="F23" s="64" t="s">
        <v>1315</v>
      </c>
      <c r="G23" s="64" t="s">
        <v>1315</v>
      </c>
    </row>
    <row r="24" spans="1:7" s="63" customFormat="1" ht="15.75">
      <c r="A24" s="67">
        <v>20</v>
      </c>
      <c r="B24" s="64" t="s">
        <v>1367</v>
      </c>
      <c r="C24" s="64" t="s">
        <v>1072</v>
      </c>
      <c r="D24" s="106">
        <v>1630</v>
      </c>
      <c r="E24" s="66"/>
      <c r="F24" s="64" t="s">
        <v>1315</v>
      </c>
      <c r="G24" s="64" t="s">
        <v>1315</v>
      </c>
    </row>
    <row r="25" spans="1:7" s="63" customFormat="1" ht="15.75">
      <c r="A25" s="67">
        <v>21</v>
      </c>
      <c r="B25" s="64" t="s">
        <v>1510</v>
      </c>
      <c r="C25" s="64" t="s">
        <v>1073</v>
      </c>
      <c r="D25" s="106">
        <v>3384</v>
      </c>
      <c r="E25" s="66"/>
      <c r="F25" s="64" t="s">
        <v>1500</v>
      </c>
      <c r="G25" s="64" t="s">
        <v>1500</v>
      </c>
    </row>
    <row r="26" spans="1:7" s="63" customFormat="1" ht="15.75">
      <c r="A26" s="67">
        <v>22</v>
      </c>
      <c r="B26" s="64" t="s">
        <v>1602</v>
      </c>
      <c r="C26" s="64" t="s">
        <v>1074</v>
      </c>
      <c r="D26" s="106">
        <v>2381</v>
      </c>
      <c r="E26" s="66"/>
      <c r="F26" s="64" t="s">
        <v>1315</v>
      </c>
      <c r="G26" s="64" t="s">
        <v>1315</v>
      </c>
    </row>
    <row r="27" spans="1:7" s="63" customFormat="1" ht="15.75">
      <c r="A27" s="67">
        <v>23</v>
      </c>
      <c r="B27" s="64" t="s">
        <v>1511</v>
      </c>
      <c r="C27" s="64" t="s">
        <v>1075</v>
      </c>
      <c r="D27" s="106">
        <v>2798</v>
      </c>
      <c r="E27" s="66"/>
      <c r="F27" s="64" t="s">
        <v>1315</v>
      </c>
      <c r="G27" s="64" t="s">
        <v>1315</v>
      </c>
    </row>
    <row r="28" spans="1:7" s="63" customFormat="1" ht="15.75">
      <c r="A28" s="67">
        <v>24</v>
      </c>
      <c r="B28" s="64" t="s">
        <v>1603</v>
      </c>
      <c r="C28" s="64" t="s">
        <v>1076</v>
      </c>
      <c r="D28" s="106">
        <v>2705</v>
      </c>
      <c r="E28" s="66"/>
      <c r="F28" s="64" t="s">
        <v>1315</v>
      </c>
      <c r="G28" s="64" t="s">
        <v>1315</v>
      </c>
    </row>
    <row r="29" spans="1:7" s="63" customFormat="1" ht="15.75">
      <c r="A29" s="67">
        <v>25</v>
      </c>
      <c r="B29" s="64" t="s">
        <v>1604</v>
      </c>
      <c r="C29" s="64" t="s">
        <v>1077</v>
      </c>
      <c r="D29" s="106">
        <v>2085</v>
      </c>
      <c r="E29" s="66"/>
      <c r="F29" s="64" t="s">
        <v>1298</v>
      </c>
      <c r="G29" s="64" t="s">
        <v>1298</v>
      </c>
    </row>
    <row r="30" spans="1:7" s="63" customFormat="1" ht="15.75">
      <c r="A30" s="67">
        <v>26</v>
      </c>
      <c r="B30" s="64" t="s">
        <v>1512</v>
      </c>
      <c r="C30" s="64" t="s">
        <v>1078</v>
      </c>
      <c r="D30" s="106">
        <v>1582</v>
      </c>
      <c r="E30" s="66"/>
      <c r="F30" s="64" t="s">
        <v>1298</v>
      </c>
      <c r="G30" s="64" t="s">
        <v>1298</v>
      </c>
    </row>
    <row r="31" spans="1:7" s="63" customFormat="1" ht="15.75">
      <c r="A31" s="67">
        <v>27</v>
      </c>
      <c r="B31" s="64" t="s">
        <v>1513</v>
      </c>
      <c r="C31" s="64" t="s">
        <v>1079</v>
      </c>
      <c r="D31" s="106">
        <v>1570</v>
      </c>
      <c r="E31" s="66"/>
      <c r="F31" s="64" t="s">
        <v>1500</v>
      </c>
      <c r="G31" s="64" t="s">
        <v>1500</v>
      </c>
    </row>
    <row r="32" spans="1:7" s="63" customFormat="1" ht="15.75">
      <c r="A32" s="67">
        <v>28</v>
      </c>
      <c r="B32" s="64" t="s">
        <v>351</v>
      </c>
      <c r="C32" s="64" t="s">
        <v>1080</v>
      </c>
      <c r="D32" s="106">
        <v>2234</v>
      </c>
      <c r="E32" s="66"/>
      <c r="F32" s="64" t="s">
        <v>1500</v>
      </c>
      <c r="G32" s="64" t="s">
        <v>1500</v>
      </c>
    </row>
    <row r="33" spans="1:7" s="63" customFormat="1" ht="15.75">
      <c r="A33" s="67">
        <v>29</v>
      </c>
      <c r="B33" s="64" t="s">
        <v>1973</v>
      </c>
      <c r="C33" s="64" t="s">
        <v>1081</v>
      </c>
      <c r="D33" s="106">
        <v>1980</v>
      </c>
      <c r="E33" s="66"/>
      <c r="F33" s="64" t="s">
        <v>1500</v>
      </c>
      <c r="G33" s="64" t="s">
        <v>1500</v>
      </c>
    </row>
    <row r="34" spans="1:7" s="63" customFormat="1" ht="15.75">
      <c r="A34" s="67">
        <v>30</v>
      </c>
      <c r="B34" s="64" t="s">
        <v>352</v>
      </c>
      <c r="C34" s="64" t="s">
        <v>1082</v>
      </c>
      <c r="D34" s="106">
        <v>3107</v>
      </c>
      <c r="E34" s="66"/>
      <c r="F34" s="64" t="s">
        <v>1500</v>
      </c>
      <c r="G34" s="64" t="s">
        <v>1500</v>
      </c>
    </row>
    <row r="35" spans="1:7" s="63" customFormat="1" ht="15.75">
      <c r="A35" s="67">
        <v>31</v>
      </c>
      <c r="B35" s="64" t="s">
        <v>353</v>
      </c>
      <c r="C35" s="64" t="s">
        <v>1083</v>
      </c>
      <c r="D35" s="106">
        <v>1887</v>
      </c>
      <c r="E35" s="66"/>
      <c r="F35" s="64" t="s">
        <v>1500</v>
      </c>
      <c r="G35" s="64" t="s">
        <v>1500</v>
      </c>
    </row>
    <row r="36" spans="1:7" s="63" customFormat="1" ht="15.75">
      <c r="A36" s="67">
        <v>32</v>
      </c>
      <c r="B36" s="64" t="s">
        <v>354</v>
      </c>
      <c r="C36" s="64" t="s">
        <v>1084</v>
      </c>
      <c r="D36" s="106">
        <v>1417</v>
      </c>
      <c r="E36" s="66"/>
      <c r="F36" s="64" t="s">
        <v>1500</v>
      </c>
      <c r="G36" s="64" t="s">
        <v>1500</v>
      </c>
    </row>
    <row r="37" spans="1:7" s="63" customFormat="1" ht="15.75">
      <c r="A37" s="67">
        <v>33</v>
      </c>
      <c r="B37" s="64" t="s">
        <v>1514</v>
      </c>
      <c r="C37" s="64" t="s">
        <v>1085</v>
      </c>
      <c r="D37" s="106">
        <v>2098</v>
      </c>
      <c r="E37" s="66"/>
      <c r="F37" s="64" t="s">
        <v>1500</v>
      </c>
      <c r="G37" s="64" t="s">
        <v>1500</v>
      </c>
    </row>
    <row r="38" spans="1:7" s="63" customFormat="1" ht="15.75">
      <c r="A38" s="67">
        <v>34</v>
      </c>
      <c r="B38" s="64" t="s">
        <v>355</v>
      </c>
      <c r="C38" s="64" t="s">
        <v>1086</v>
      </c>
      <c r="D38" s="106">
        <v>1544</v>
      </c>
      <c r="E38" s="66"/>
      <c r="F38" s="64" t="s">
        <v>1500</v>
      </c>
      <c r="G38" s="64" t="s">
        <v>1500</v>
      </c>
    </row>
    <row r="39" spans="1:7" s="63" customFormat="1" ht="15.75">
      <c r="A39" s="67">
        <v>35</v>
      </c>
      <c r="B39" s="64" t="s">
        <v>0</v>
      </c>
      <c r="C39" s="64" t="s">
        <v>1087</v>
      </c>
      <c r="D39" s="106">
        <v>2546</v>
      </c>
      <c r="E39" s="66"/>
      <c r="F39" s="64" t="s">
        <v>1500</v>
      </c>
      <c r="G39" s="64" t="s">
        <v>1500</v>
      </c>
    </row>
    <row r="40" spans="1:7" s="63" customFormat="1" ht="15.75">
      <c r="A40" s="67">
        <v>36</v>
      </c>
      <c r="B40" s="64" t="s">
        <v>1</v>
      </c>
      <c r="C40" s="64" t="s">
        <v>1088</v>
      </c>
      <c r="D40" s="106">
        <v>3699</v>
      </c>
      <c r="E40" s="66"/>
      <c r="F40" s="64" t="s">
        <v>1315</v>
      </c>
      <c r="G40" s="64" t="s">
        <v>1315</v>
      </c>
    </row>
    <row r="41" spans="1:7" s="63" customFormat="1" ht="15.75">
      <c r="A41" s="67">
        <v>37</v>
      </c>
      <c r="B41" s="64" t="s">
        <v>1974</v>
      </c>
      <c r="C41" s="64" t="s">
        <v>1089</v>
      </c>
      <c r="D41" s="106">
        <v>2049</v>
      </c>
      <c r="E41" s="66"/>
      <c r="F41" s="64" t="s">
        <v>1500</v>
      </c>
      <c r="G41" s="64" t="s">
        <v>1500</v>
      </c>
    </row>
    <row r="42" spans="1:7" s="63" customFormat="1" ht="15.75">
      <c r="A42" s="67">
        <v>38</v>
      </c>
      <c r="B42" s="64" t="s">
        <v>2</v>
      </c>
      <c r="C42" s="64" t="s">
        <v>1090</v>
      </c>
      <c r="D42" s="106">
        <v>2550</v>
      </c>
      <c r="E42" s="66"/>
      <c r="F42" s="64" t="s">
        <v>1500</v>
      </c>
      <c r="G42" s="64" t="s">
        <v>1500</v>
      </c>
    </row>
    <row r="43" spans="1:7" s="63" customFormat="1" ht="15.75">
      <c r="A43" s="67">
        <v>39</v>
      </c>
      <c r="B43" s="64" t="s">
        <v>356</v>
      </c>
      <c r="C43" s="64" t="s">
        <v>1091</v>
      </c>
      <c r="D43" s="106">
        <v>3817</v>
      </c>
      <c r="E43" s="66"/>
      <c r="F43" s="64" t="s">
        <v>1315</v>
      </c>
      <c r="G43" s="64" t="s">
        <v>1315</v>
      </c>
    </row>
    <row r="44" spans="1:7" s="63" customFormat="1" ht="15.75">
      <c r="A44" s="67">
        <v>40</v>
      </c>
      <c r="B44" s="64" t="s">
        <v>3</v>
      </c>
      <c r="C44" s="64" t="s">
        <v>1092</v>
      </c>
      <c r="D44" s="106">
        <v>1621</v>
      </c>
      <c r="E44" s="66"/>
      <c r="F44" s="64" t="s">
        <v>1298</v>
      </c>
      <c r="G44" s="64" t="s">
        <v>1298</v>
      </c>
    </row>
    <row r="45" spans="1:7" s="63" customFormat="1" ht="15.75">
      <c r="A45" s="67">
        <v>41</v>
      </c>
      <c r="B45" s="64" t="s">
        <v>357</v>
      </c>
      <c r="C45" s="64" t="s">
        <v>1093</v>
      </c>
      <c r="D45" s="106">
        <v>1922</v>
      </c>
      <c r="E45" s="66"/>
      <c r="F45" s="64" t="s">
        <v>1500</v>
      </c>
      <c r="G45" s="64" t="s">
        <v>1500</v>
      </c>
    </row>
    <row r="46" spans="1:7" s="63" customFormat="1" ht="15.75">
      <c r="A46" s="67">
        <v>42</v>
      </c>
      <c r="B46" s="64" t="s">
        <v>4</v>
      </c>
      <c r="C46" s="64" t="s">
        <v>1094</v>
      </c>
      <c r="D46" s="106">
        <v>3625</v>
      </c>
      <c r="E46" s="66"/>
      <c r="F46" s="64" t="s">
        <v>1315</v>
      </c>
      <c r="G46" s="64" t="s">
        <v>1315</v>
      </c>
    </row>
    <row r="47" spans="1:7" s="63" customFormat="1" ht="15.75">
      <c r="A47" s="67">
        <v>43</v>
      </c>
      <c r="B47" s="64" t="s">
        <v>5</v>
      </c>
      <c r="C47" s="64" t="s">
        <v>1095</v>
      </c>
      <c r="D47" s="109">
        <v>2974</v>
      </c>
      <c r="E47" s="66"/>
      <c r="F47" s="64" t="s">
        <v>1315</v>
      </c>
      <c r="G47" s="64" t="s">
        <v>1315</v>
      </c>
    </row>
    <row r="48" spans="1:7" s="63" customFormat="1" ht="15.75">
      <c r="A48" s="67">
        <v>44</v>
      </c>
      <c r="B48" s="64" t="s">
        <v>1605</v>
      </c>
      <c r="C48" s="64" t="s">
        <v>1096</v>
      </c>
      <c r="D48" s="109">
        <v>1709</v>
      </c>
      <c r="E48" s="66"/>
      <c r="F48" s="64" t="s">
        <v>1500</v>
      </c>
      <c r="G48" s="64" t="s">
        <v>1500</v>
      </c>
    </row>
    <row r="49" spans="1:7" s="63" customFormat="1" ht="15.75">
      <c r="A49" s="67">
        <v>45</v>
      </c>
      <c r="B49" s="64" t="s">
        <v>1606</v>
      </c>
      <c r="C49" s="64" t="s">
        <v>1097</v>
      </c>
      <c r="D49" s="109">
        <v>3232</v>
      </c>
      <c r="E49" s="66"/>
      <c r="F49" s="64" t="s">
        <v>1315</v>
      </c>
      <c r="G49" s="64" t="s">
        <v>1315</v>
      </c>
    </row>
    <row r="50" spans="1:7" s="63" customFormat="1" ht="15.75">
      <c r="A50" s="67">
        <v>46</v>
      </c>
      <c r="B50" s="64" t="s">
        <v>6</v>
      </c>
      <c r="C50" s="64" t="s">
        <v>1098</v>
      </c>
      <c r="D50" s="109">
        <v>2143</v>
      </c>
      <c r="E50" s="66"/>
      <c r="F50" s="64" t="s">
        <v>1500</v>
      </c>
      <c r="G50" s="64" t="s">
        <v>1500</v>
      </c>
    </row>
    <row r="51" spans="1:7" s="63" customFormat="1" ht="15.75">
      <c r="A51" s="67">
        <v>47</v>
      </c>
      <c r="B51" s="64" t="s">
        <v>1607</v>
      </c>
      <c r="C51" s="64" t="s">
        <v>1099</v>
      </c>
      <c r="D51" s="109">
        <v>2047</v>
      </c>
      <c r="E51" s="66"/>
      <c r="F51" s="64" t="s">
        <v>1500</v>
      </c>
      <c r="G51" s="64" t="s">
        <v>1500</v>
      </c>
    </row>
    <row r="52" spans="1:7" s="63" customFormat="1" ht="15.75">
      <c r="A52" s="67">
        <v>48</v>
      </c>
      <c r="B52" s="64" t="s">
        <v>7</v>
      </c>
      <c r="C52" s="64" t="s">
        <v>1100</v>
      </c>
      <c r="D52" s="109">
        <v>2074</v>
      </c>
      <c r="E52" s="66"/>
      <c r="F52" s="64" t="s">
        <v>1315</v>
      </c>
      <c r="G52" s="64" t="s">
        <v>1315</v>
      </c>
    </row>
    <row r="53" spans="1:7" s="63" customFormat="1" ht="15.75">
      <c r="A53" s="67">
        <v>49</v>
      </c>
      <c r="B53" s="64" t="s">
        <v>1608</v>
      </c>
      <c r="C53" s="64" t="s">
        <v>1101</v>
      </c>
      <c r="D53" s="109">
        <v>2108</v>
      </c>
      <c r="E53" s="66"/>
      <c r="F53" s="64" t="s">
        <v>1500</v>
      </c>
      <c r="G53" s="64" t="s">
        <v>1500</v>
      </c>
    </row>
    <row r="54" spans="1:7" s="63" customFormat="1" ht="15.75">
      <c r="A54" s="67">
        <v>50</v>
      </c>
      <c r="B54" s="64" t="s">
        <v>1609</v>
      </c>
      <c r="C54" s="64" t="s">
        <v>1102</v>
      </c>
      <c r="D54" s="109">
        <v>2300</v>
      </c>
      <c r="E54" s="66"/>
      <c r="F54" s="64" t="s">
        <v>1298</v>
      </c>
      <c r="G54" s="64" t="s">
        <v>1298</v>
      </c>
    </row>
    <row r="55" spans="1:7" s="63" customFormat="1" ht="15.75">
      <c r="A55" s="67">
        <v>51</v>
      </c>
      <c r="B55" s="64" t="s">
        <v>1610</v>
      </c>
      <c r="C55" s="64" t="s">
        <v>1103</v>
      </c>
      <c r="D55" s="109">
        <v>2097</v>
      </c>
      <c r="E55" s="66"/>
      <c r="F55" s="64" t="s">
        <v>1500</v>
      </c>
      <c r="G55" s="64" t="s">
        <v>1500</v>
      </c>
    </row>
    <row r="56" spans="1:7" s="63" customFormat="1" ht="15.75">
      <c r="A56" s="67">
        <v>52</v>
      </c>
      <c r="B56" s="64" t="s">
        <v>12</v>
      </c>
      <c r="C56" s="64" t="s">
        <v>1104</v>
      </c>
      <c r="D56" s="109">
        <v>3028</v>
      </c>
      <c r="E56" s="66"/>
      <c r="F56" s="64" t="s">
        <v>1500</v>
      </c>
      <c r="G56" s="64" t="s">
        <v>1500</v>
      </c>
    </row>
    <row r="57" spans="1:7" s="63" customFormat="1" ht="15.75">
      <c r="A57" s="67">
        <v>53</v>
      </c>
      <c r="B57" s="64" t="s">
        <v>14</v>
      </c>
      <c r="C57" s="64" t="s">
        <v>1105</v>
      </c>
      <c r="D57" s="109">
        <v>2041</v>
      </c>
      <c r="E57" s="66"/>
      <c r="F57" s="64" t="s">
        <v>1315</v>
      </c>
      <c r="G57" s="64" t="s">
        <v>1315</v>
      </c>
    </row>
    <row r="58" spans="1:7" s="63" customFormat="1" ht="15.75">
      <c r="A58" s="67">
        <v>54</v>
      </c>
      <c r="B58" s="64" t="s">
        <v>16</v>
      </c>
      <c r="C58" s="64" t="s">
        <v>1106</v>
      </c>
      <c r="D58" s="109">
        <v>1659</v>
      </c>
      <c r="E58" s="66"/>
      <c r="F58" s="64" t="s">
        <v>1298</v>
      </c>
      <c r="G58" s="64" t="s">
        <v>1298</v>
      </c>
    </row>
    <row r="59" spans="1:7" s="63" customFormat="1" ht="15.75">
      <c r="A59" s="67">
        <v>55</v>
      </c>
      <c r="B59" s="64" t="s">
        <v>18</v>
      </c>
      <c r="C59" s="64" t="s">
        <v>1107</v>
      </c>
      <c r="D59" s="109">
        <v>1828</v>
      </c>
      <c r="E59" s="66"/>
      <c r="F59" s="64" t="s">
        <v>1315</v>
      </c>
      <c r="G59" s="64" t="s">
        <v>1315</v>
      </c>
    </row>
    <row r="60" spans="1:7" s="63" customFormat="1" ht="15.75">
      <c r="A60" s="67">
        <v>56</v>
      </c>
      <c r="B60" s="64" t="s">
        <v>21</v>
      </c>
      <c r="C60" s="64" t="s">
        <v>1108</v>
      </c>
      <c r="D60" s="109">
        <v>1756</v>
      </c>
      <c r="E60" s="66"/>
      <c r="F60" s="64" t="s">
        <v>1315</v>
      </c>
      <c r="G60" s="64" t="s">
        <v>1315</v>
      </c>
    </row>
    <row r="61" spans="1:7" s="63" customFormat="1" ht="15.75">
      <c r="A61" s="67">
        <v>57</v>
      </c>
      <c r="B61" s="64" t="s">
        <v>23</v>
      </c>
      <c r="C61" s="64" t="s">
        <v>1109</v>
      </c>
      <c r="D61" s="109">
        <v>2258</v>
      </c>
      <c r="E61" s="66"/>
      <c r="F61" s="64" t="s">
        <v>1315</v>
      </c>
      <c r="G61" s="64" t="s">
        <v>1315</v>
      </c>
    </row>
    <row r="62" spans="1:7" s="63" customFormat="1" ht="15.75">
      <c r="A62" s="67">
        <v>58</v>
      </c>
      <c r="B62" s="64" t="s">
        <v>1611</v>
      </c>
      <c r="C62" s="64" t="s">
        <v>1110</v>
      </c>
      <c r="D62" s="109">
        <v>1664</v>
      </c>
      <c r="E62" s="66"/>
      <c r="F62" s="64" t="s">
        <v>1298</v>
      </c>
      <c r="G62" s="64" t="s">
        <v>1298</v>
      </c>
    </row>
    <row r="63" s="63" customFormat="1" ht="15.75"/>
    <row r="64" spans="1:6" s="63" customFormat="1" ht="15.75">
      <c r="A64" s="64" t="s">
        <v>1500</v>
      </c>
      <c r="D64" s="65">
        <f>SUM(D5:D7)+SUM(D14:D15)+D17+D21+D22+D25+SUM(D31:D39)+D41+D42+D45+D48+D50+D51+D53+D55+D56</f>
        <v>53991</v>
      </c>
      <c r="E64" s="66"/>
      <c r="F64" s="48" t="s">
        <v>1541</v>
      </c>
    </row>
    <row r="65" spans="1:6" s="63" customFormat="1" ht="15.75">
      <c r="A65" s="64" t="s">
        <v>25</v>
      </c>
      <c r="D65" s="65">
        <f>D11+D12+D13+D16+D29+D30+D44+D54+D58+D62</f>
        <v>22694</v>
      </c>
      <c r="E65" s="66"/>
      <c r="F65" s="48" t="s">
        <v>1541</v>
      </c>
    </row>
    <row r="66" spans="1:6" s="63" customFormat="1" ht="15.75">
      <c r="A66" s="64" t="s">
        <v>1315</v>
      </c>
      <c r="D66" s="65">
        <f>SUM(D8:D10)+SUM(D18:D20)+D23+D24+SUM(D26:D28)+D40+D43+D46+D47+D49+D52+D57+SUM(D59:D61)</f>
        <v>57202</v>
      </c>
      <c r="E66" s="66"/>
      <c r="F66" s="48" t="s">
        <v>1541</v>
      </c>
    </row>
    <row r="67" spans="1:6" s="63" customFormat="1" ht="15.75">
      <c r="A67" s="64" t="s">
        <v>1500</v>
      </c>
      <c r="D67" s="65">
        <f>SUM(D5:D7)+SUM(D14:D15)+D17+D21+D22+D25+SUM(D31:D39)+D41+D42+D45+D48+D50+D51+D53+D55+D56</f>
        <v>53991</v>
      </c>
      <c r="F67" s="40" t="s">
        <v>1542</v>
      </c>
    </row>
    <row r="68" spans="1:6" s="63" customFormat="1" ht="15.75">
      <c r="A68" s="64" t="s">
        <v>25</v>
      </c>
      <c r="D68" s="65">
        <f>D11+D12+D13+D16+D29+D30+D44+D54+D58+D62</f>
        <v>22694</v>
      </c>
      <c r="F68" s="40" t="s">
        <v>1542</v>
      </c>
    </row>
    <row r="69" spans="1:6" s="63" customFormat="1" ht="15.75">
      <c r="A69" s="64" t="s">
        <v>1315</v>
      </c>
      <c r="D69" s="65">
        <f>SUM(D8:D10)+SUM(D18:D20)+D23+D24+SUM(D26:D28)+D40+D43+D46+D47+D49+D52+D57+SUM(D59:D61)</f>
        <v>57202</v>
      </c>
      <c r="F69" s="40" t="s">
        <v>1542</v>
      </c>
    </row>
    <row r="70" spans="1:4" ht="15.75">
      <c r="A70" s="63"/>
      <c r="B70" s="63"/>
      <c r="C70" s="63"/>
      <c r="D70" s="63"/>
    </row>
    <row r="71" spans="1:4" ht="15.75">
      <c r="A71" s="93" t="s">
        <v>1593</v>
      </c>
      <c r="B71" s="63"/>
      <c r="C71" s="63"/>
      <c r="D71" s="63"/>
    </row>
    <row r="72" spans="1:4" ht="15.75">
      <c r="A72" s="93" t="s">
        <v>1594</v>
      </c>
      <c r="B72" s="63"/>
      <c r="C72" s="63"/>
      <c r="D72" s="63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4"/>
  <sheetViews>
    <sheetView zoomScalePageLayoutView="0" workbookViewId="0" topLeftCell="A19">
      <selection activeCell="N15" sqref="N15"/>
    </sheetView>
  </sheetViews>
  <sheetFormatPr defaultColWidth="8.796875" defaultRowHeight="15"/>
  <cols>
    <col min="1" max="1" width="3.09765625" style="40" customWidth="1"/>
    <col min="2" max="2" width="28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2.19921875" style="40" customWidth="1"/>
    <col min="7" max="7" width="11" style="40" bestFit="1" customWidth="1"/>
    <col min="8" max="16384" width="8.8984375" style="40" customWidth="1"/>
  </cols>
  <sheetData>
    <row r="1" spans="1:5" s="69" customFormat="1" ht="15.75">
      <c r="A1" s="68" t="s">
        <v>1612</v>
      </c>
      <c r="D1" s="53"/>
      <c r="E1" s="51"/>
    </row>
    <row r="2" spans="2:7" s="69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  <c r="G2" s="51"/>
    </row>
    <row r="3" spans="2:36" s="69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4:5" s="63" customFormat="1" ht="15.75">
      <c r="D4" s="65">
        <f>SUM(D5:D44)</f>
        <v>50432</v>
      </c>
      <c r="E4" s="66"/>
    </row>
    <row r="5" spans="1:7" s="63" customFormat="1" ht="15.75">
      <c r="A5" s="64">
        <v>1</v>
      </c>
      <c r="B5" s="64" t="s">
        <v>1477</v>
      </c>
      <c r="C5" s="64" t="s">
        <v>898</v>
      </c>
      <c r="D5" s="110">
        <v>1030</v>
      </c>
      <c r="E5" s="66"/>
      <c r="F5" s="64" t="s">
        <v>1300</v>
      </c>
      <c r="G5" s="64" t="s">
        <v>1300</v>
      </c>
    </row>
    <row r="6" spans="1:7" s="63" customFormat="1" ht="15.75">
      <c r="A6" s="64">
        <v>2</v>
      </c>
      <c r="B6" s="64" t="s">
        <v>1478</v>
      </c>
      <c r="C6" s="64" t="s">
        <v>899</v>
      </c>
      <c r="D6" s="110">
        <v>1685</v>
      </c>
      <c r="E6" s="66"/>
      <c r="F6" s="64" t="s">
        <v>1300</v>
      </c>
      <c r="G6" s="64" t="s">
        <v>1300</v>
      </c>
    </row>
    <row r="7" spans="1:7" s="63" customFormat="1" ht="15.75">
      <c r="A7" s="64">
        <v>3</v>
      </c>
      <c r="B7" s="64" t="s">
        <v>98</v>
      </c>
      <c r="C7" s="64" t="s">
        <v>900</v>
      </c>
      <c r="D7" s="110">
        <v>1463</v>
      </c>
      <c r="E7" s="66"/>
      <c r="F7" s="64" t="s">
        <v>1300</v>
      </c>
      <c r="G7" s="64" t="s">
        <v>1300</v>
      </c>
    </row>
    <row r="8" spans="1:7" s="63" customFormat="1" ht="15.75">
      <c r="A8" s="64">
        <v>4</v>
      </c>
      <c r="B8" s="64" t="s">
        <v>99</v>
      </c>
      <c r="C8" s="64" t="s">
        <v>901</v>
      </c>
      <c r="D8" s="110">
        <v>815</v>
      </c>
      <c r="E8" s="66"/>
      <c r="F8" s="64" t="s">
        <v>1300</v>
      </c>
      <c r="G8" s="64" t="s">
        <v>1300</v>
      </c>
    </row>
    <row r="9" spans="1:7" s="63" customFormat="1" ht="15.75">
      <c r="A9" s="64">
        <v>5</v>
      </c>
      <c r="B9" s="64" t="s">
        <v>100</v>
      </c>
      <c r="C9" s="64" t="s">
        <v>902</v>
      </c>
      <c r="D9" s="110">
        <v>688</v>
      </c>
      <c r="E9" s="66"/>
      <c r="F9" s="64" t="s">
        <v>1300</v>
      </c>
      <c r="G9" s="64" t="s">
        <v>1300</v>
      </c>
    </row>
    <row r="10" spans="1:7" s="63" customFormat="1" ht="15.75">
      <c r="A10" s="64">
        <v>6</v>
      </c>
      <c r="B10" s="64" t="s">
        <v>1213</v>
      </c>
      <c r="C10" s="64" t="s">
        <v>903</v>
      </c>
      <c r="D10" s="110">
        <v>894</v>
      </c>
      <c r="E10" s="66"/>
      <c r="F10" s="64" t="s">
        <v>1300</v>
      </c>
      <c r="G10" s="64" t="s">
        <v>1300</v>
      </c>
    </row>
    <row r="11" spans="1:7" s="63" customFormat="1" ht="15.75">
      <c r="A11" s="70">
        <v>7</v>
      </c>
      <c r="B11" s="64" t="s">
        <v>101</v>
      </c>
      <c r="C11" s="64" t="s">
        <v>904</v>
      </c>
      <c r="D11" s="110">
        <v>1106</v>
      </c>
      <c r="E11" s="66"/>
      <c r="F11" s="64" t="s">
        <v>1300</v>
      </c>
      <c r="G11" s="64" t="s">
        <v>1300</v>
      </c>
    </row>
    <row r="12" spans="1:7" s="63" customFormat="1" ht="15.75">
      <c r="A12" s="70">
        <v>8</v>
      </c>
      <c r="B12" s="64" t="s">
        <v>102</v>
      </c>
      <c r="C12" s="64" t="s">
        <v>905</v>
      </c>
      <c r="D12" s="110">
        <v>1064</v>
      </c>
      <c r="E12" s="66"/>
      <c r="F12" s="64" t="s">
        <v>1300</v>
      </c>
      <c r="G12" s="64" t="s">
        <v>1300</v>
      </c>
    </row>
    <row r="13" spans="1:7" s="63" customFormat="1" ht="15.75">
      <c r="A13" s="64">
        <v>9</v>
      </c>
      <c r="B13" s="64" t="s">
        <v>1214</v>
      </c>
      <c r="C13" s="64" t="s">
        <v>906</v>
      </c>
      <c r="D13" s="110">
        <v>2067</v>
      </c>
      <c r="E13" s="66"/>
      <c r="F13" s="64" t="s">
        <v>1300</v>
      </c>
      <c r="G13" s="64" t="s">
        <v>1300</v>
      </c>
    </row>
    <row r="14" spans="1:7" s="63" customFormat="1" ht="15.75">
      <c r="A14" s="64">
        <v>10</v>
      </c>
      <c r="B14" s="64" t="s">
        <v>1215</v>
      </c>
      <c r="C14" s="64" t="s">
        <v>907</v>
      </c>
      <c r="D14" s="110">
        <v>1414</v>
      </c>
      <c r="E14" s="66"/>
      <c r="F14" s="64" t="s">
        <v>1300</v>
      </c>
      <c r="G14" s="64" t="s">
        <v>1300</v>
      </c>
    </row>
    <row r="15" spans="1:7" s="63" customFormat="1" ht="15.75">
      <c r="A15" s="64">
        <v>11</v>
      </c>
      <c r="B15" s="64" t="s">
        <v>1479</v>
      </c>
      <c r="C15" s="64" t="s">
        <v>908</v>
      </c>
      <c r="D15" s="110">
        <v>1268</v>
      </c>
      <c r="E15" s="66"/>
      <c r="F15" s="64" t="s">
        <v>1300</v>
      </c>
      <c r="G15" s="64" t="s">
        <v>1300</v>
      </c>
    </row>
    <row r="16" spans="1:7" s="63" customFormat="1" ht="15.75">
      <c r="A16" s="64">
        <v>12</v>
      </c>
      <c r="B16" s="64" t="s">
        <v>1619</v>
      </c>
      <c r="C16" s="64" t="s">
        <v>909</v>
      </c>
      <c r="D16" s="110">
        <v>1513</v>
      </c>
      <c r="E16" s="66"/>
      <c r="F16" s="64" t="s">
        <v>1300</v>
      </c>
      <c r="G16" s="64" t="s">
        <v>1300</v>
      </c>
    </row>
    <row r="17" spans="1:7" s="63" customFormat="1" ht="15.75">
      <c r="A17" s="64">
        <v>13</v>
      </c>
      <c r="B17" s="64" t="s">
        <v>1480</v>
      </c>
      <c r="C17" s="64" t="s">
        <v>910</v>
      </c>
      <c r="D17" s="110">
        <v>1003</v>
      </c>
      <c r="E17" s="66"/>
      <c r="F17" s="64" t="s">
        <v>1300</v>
      </c>
      <c r="G17" s="64" t="s">
        <v>1300</v>
      </c>
    </row>
    <row r="18" spans="1:7" s="63" customFormat="1" ht="15.75">
      <c r="A18" s="64">
        <v>14</v>
      </c>
      <c r="B18" s="64" t="s">
        <v>1620</v>
      </c>
      <c r="C18" s="64" t="s">
        <v>911</v>
      </c>
      <c r="D18" s="110">
        <v>1443</v>
      </c>
      <c r="E18" s="66"/>
      <c r="F18" s="64" t="s">
        <v>1300</v>
      </c>
      <c r="G18" s="64" t="s">
        <v>1300</v>
      </c>
    </row>
    <row r="19" spans="1:7" s="63" customFormat="1" ht="15.75">
      <c r="A19" s="64">
        <v>15</v>
      </c>
      <c r="B19" s="64" t="s">
        <v>1481</v>
      </c>
      <c r="C19" s="64" t="s">
        <v>912</v>
      </c>
      <c r="D19" s="110">
        <v>1468</v>
      </c>
      <c r="E19" s="66"/>
      <c r="F19" s="64" t="s">
        <v>1300</v>
      </c>
      <c r="G19" s="64" t="s">
        <v>1300</v>
      </c>
    </row>
    <row r="20" spans="1:7" s="63" customFormat="1" ht="15.75">
      <c r="A20" s="64">
        <v>16</v>
      </c>
      <c r="B20" s="64" t="s">
        <v>1482</v>
      </c>
      <c r="C20" s="64" t="s">
        <v>913</v>
      </c>
      <c r="D20" s="110">
        <v>1332</v>
      </c>
      <c r="E20" s="66"/>
      <c r="F20" s="64" t="s">
        <v>1300</v>
      </c>
      <c r="G20" s="64" t="s">
        <v>1300</v>
      </c>
    </row>
    <row r="21" spans="1:7" s="63" customFormat="1" ht="15.75">
      <c r="A21" s="64">
        <v>17</v>
      </c>
      <c r="B21" s="64" t="s">
        <v>1621</v>
      </c>
      <c r="C21" s="64" t="s">
        <v>914</v>
      </c>
      <c r="D21" s="110">
        <v>1555</v>
      </c>
      <c r="E21" s="66"/>
      <c r="F21" s="64" t="s">
        <v>1300</v>
      </c>
      <c r="G21" s="64" t="s">
        <v>1300</v>
      </c>
    </row>
    <row r="22" spans="1:7" s="63" customFormat="1" ht="15.75">
      <c r="A22" s="64">
        <v>18</v>
      </c>
      <c r="B22" s="64" t="s">
        <v>1483</v>
      </c>
      <c r="C22" s="64" t="s">
        <v>915</v>
      </c>
      <c r="D22" s="110">
        <v>1076</v>
      </c>
      <c r="E22" s="66"/>
      <c r="F22" s="64" t="s">
        <v>1300</v>
      </c>
      <c r="G22" s="64" t="s">
        <v>1300</v>
      </c>
    </row>
    <row r="23" spans="1:7" s="63" customFormat="1" ht="15.75">
      <c r="A23" s="70">
        <v>19</v>
      </c>
      <c r="B23" s="64" t="s">
        <v>1216</v>
      </c>
      <c r="C23" s="64" t="s">
        <v>916</v>
      </c>
      <c r="D23" s="110">
        <v>721</v>
      </c>
      <c r="E23" s="66"/>
      <c r="F23" s="64" t="s">
        <v>1300</v>
      </c>
      <c r="G23" s="64" t="s">
        <v>1300</v>
      </c>
    </row>
    <row r="24" spans="1:7" s="63" customFormat="1" ht="15.75">
      <c r="A24" s="64">
        <v>20</v>
      </c>
      <c r="B24" s="64" t="s">
        <v>1217</v>
      </c>
      <c r="C24" s="64" t="s">
        <v>917</v>
      </c>
      <c r="D24" s="110">
        <v>790</v>
      </c>
      <c r="E24" s="66"/>
      <c r="F24" s="64" t="s">
        <v>1300</v>
      </c>
      <c r="G24" s="64" t="s">
        <v>1300</v>
      </c>
    </row>
    <row r="25" spans="1:7" s="63" customFormat="1" ht="15.75">
      <c r="A25" s="64">
        <v>21</v>
      </c>
      <c r="B25" s="64" t="s">
        <v>1485</v>
      </c>
      <c r="C25" s="64" t="s">
        <v>918</v>
      </c>
      <c r="D25" s="110">
        <v>1319</v>
      </c>
      <c r="E25" s="66"/>
      <c r="F25" s="64" t="s">
        <v>1300</v>
      </c>
      <c r="G25" s="64" t="s">
        <v>1300</v>
      </c>
    </row>
    <row r="26" spans="1:7" s="63" customFormat="1" ht="15.75">
      <c r="A26" s="64">
        <v>22</v>
      </c>
      <c r="B26" s="64" t="s">
        <v>1218</v>
      </c>
      <c r="C26" s="64" t="s">
        <v>919</v>
      </c>
      <c r="D26" s="110">
        <v>1430</v>
      </c>
      <c r="E26" s="66"/>
      <c r="F26" s="64" t="s">
        <v>1300</v>
      </c>
      <c r="G26" s="64" t="s">
        <v>1300</v>
      </c>
    </row>
    <row r="27" spans="1:7" s="63" customFormat="1" ht="15.75">
      <c r="A27" s="64">
        <v>23</v>
      </c>
      <c r="B27" s="64" t="s">
        <v>1622</v>
      </c>
      <c r="C27" s="64" t="s">
        <v>920</v>
      </c>
      <c r="D27" s="110">
        <v>942</v>
      </c>
      <c r="E27" s="66"/>
      <c r="F27" s="64" t="s">
        <v>1300</v>
      </c>
      <c r="G27" s="64" t="s">
        <v>1300</v>
      </c>
    </row>
    <row r="28" spans="1:7" s="63" customFormat="1" ht="15.75">
      <c r="A28" s="64">
        <v>24</v>
      </c>
      <c r="B28" s="64" t="s">
        <v>1486</v>
      </c>
      <c r="C28" s="64" t="s">
        <v>921</v>
      </c>
      <c r="D28" s="110">
        <v>1090</v>
      </c>
      <c r="E28" s="66"/>
      <c r="F28" s="64" t="s">
        <v>1300</v>
      </c>
      <c r="G28" s="64" t="s">
        <v>1300</v>
      </c>
    </row>
    <row r="29" spans="1:7" s="63" customFormat="1" ht="15.75">
      <c r="A29" s="64">
        <v>25</v>
      </c>
      <c r="B29" s="64" t="s">
        <v>1487</v>
      </c>
      <c r="C29" s="64" t="s">
        <v>922</v>
      </c>
      <c r="D29" s="110">
        <v>1504</v>
      </c>
      <c r="E29" s="66"/>
      <c r="F29" s="64" t="s">
        <v>1300</v>
      </c>
      <c r="G29" s="64" t="s">
        <v>1300</v>
      </c>
    </row>
    <row r="30" spans="1:7" s="63" customFormat="1" ht="15.75">
      <c r="A30" s="70">
        <v>26</v>
      </c>
      <c r="B30" s="64" t="s">
        <v>1488</v>
      </c>
      <c r="C30" s="64" t="s">
        <v>923</v>
      </c>
      <c r="D30" s="110">
        <v>1064</v>
      </c>
      <c r="E30" s="66"/>
      <c r="F30" s="64" t="s">
        <v>1300</v>
      </c>
      <c r="G30" s="64" t="s">
        <v>1300</v>
      </c>
    </row>
    <row r="31" spans="1:7" s="63" customFormat="1" ht="15.75">
      <c r="A31" s="64">
        <v>27</v>
      </c>
      <c r="B31" s="64" t="s">
        <v>1489</v>
      </c>
      <c r="C31" s="64" t="s">
        <v>924</v>
      </c>
      <c r="D31" s="110">
        <v>1104</v>
      </c>
      <c r="E31" s="66"/>
      <c r="F31" s="64" t="s">
        <v>1300</v>
      </c>
      <c r="G31" s="64" t="s">
        <v>1300</v>
      </c>
    </row>
    <row r="32" spans="1:7" s="63" customFormat="1" ht="15.75">
      <c r="A32" s="64">
        <v>28</v>
      </c>
      <c r="B32" s="64" t="s">
        <v>1211</v>
      </c>
      <c r="C32" s="64" t="s">
        <v>925</v>
      </c>
      <c r="D32" s="110">
        <v>1208</v>
      </c>
      <c r="E32" s="66"/>
      <c r="F32" s="64" t="s">
        <v>1300</v>
      </c>
      <c r="G32" s="64" t="s">
        <v>1300</v>
      </c>
    </row>
    <row r="33" spans="1:7" s="63" customFormat="1" ht="15.75">
      <c r="A33" s="64">
        <v>29</v>
      </c>
      <c r="B33" s="64" t="s">
        <v>359</v>
      </c>
      <c r="C33" s="64" t="s">
        <v>926</v>
      </c>
      <c r="D33" s="110">
        <v>1832</v>
      </c>
      <c r="E33" s="66"/>
      <c r="F33" s="64" t="s">
        <v>1300</v>
      </c>
      <c r="G33" s="64" t="s">
        <v>1300</v>
      </c>
    </row>
    <row r="34" spans="1:7" s="63" customFormat="1" ht="15.75">
      <c r="A34" s="64">
        <v>30</v>
      </c>
      <c r="B34" s="64" t="s">
        <v>1490</v>
      </c>
      <c r="C34" s="64" t="s">
        <v>927</v>
      </c>
      <c r="D34" s="110">
        <v>1336</v>
      </c>
      <c r="E34" s="66"/>
      <c r="F34" s="64" t="s">
        <v>1300</v>
      </c>
      <c r="G34" s="64" t="s">
        <v>1300</v>
      </c>
    </row>
    <row r="35" spans="1:7" s="63" customFormat="1" ht="15.75">
      <c r="A35" s="64">
        <v>31</v>
      </c>
      <c r="B35" s="64" t="s">
        <v>1491</v>
      </c>
      <c r="C35" s="64" t="s">
        <v>928</v>
      </c>
      <c r="D35" s="110">
        <v>1659</v>
      </c>
      <c r="E35" s="66"/>
      <c r="F35" s="64" t="s">
        <v>1300</v>
      </c>
      <c r="G35" s="64" t="s">
        <v>1300</v>
      </c>
    </row>
    <row r="36" spans="1:7" s="63" customFormat="1" ht="15.75">
      <c r="A36" s="64">
        <v>32</v>
      </c>
      <c r="B36" s="64" t="s">
        <v>1492</v>
      </c>
      <c r="C36" s="64" t="s">
        <v>929</v>
      </c>
      <c r="D36" s="110">
        <v>1478</v>
      </c>
      <c r="E36" s="66"/>
      <c r="F36" s="64" t="s">
        <v>1300</v>
      </c>
      <c r="G36" s="64" t="s">
        <v>1300</v>
      </c>
    </row>
    <row r="37" spans="1:7" s="63" customFormat="1" ht="15.75">
      <c r="A37" s="70">
        <v>33</v>
      </c>
      <c r="B37" s="64" t="s">
        <v>1623</v>
      </c>
      <c r="C37" s="64" t="s">
        <v>930</v>
      </c>
      <c r="D37" s="110">
        <v>782</v>
      </c>
      <c r="E37" s="66"/>
      <c r="F37" s="64" t="s">
        <v>1300</v>
      </c>
      <c r="G37" s="64" t="s">
        <v>1300</v>
      </c>
    </row>
    <row r="38" spans="1:7" s="63" customFormat="1" ht="15.75">
      <c r="A38" s="64">
        <v>34</v>
      </c>
      <c r="B38" s="64" t="s">
        <v>1493</v>
      </c>
      <c r="C38" s="64" t="s">
        <v>931</v>
      </c>
      <c r="D38" s="110">
        <v>1612</v>
      </c>
      <c r="E38" s="66"/>
      <c r="F38" s="64" t="s">
        <v>1300</v>
      </c>
      <c r="G38" s="64" t="s">
        <v>1300</v>
      </c>
    </row>
    <row r="39" spans="1:7" s="63" customFormat="1" ht="15.75">
      <c r="A39" s="64">
        <v>35</v>
      </c>
      <c r="B39" s="64" t="s">
        <v>1219</v>
      </c>
      <c r="C39" s="64" t="s">
        <v>932</v>
      </c>
      <c r="D39" s="110">
        <v>1773</v>
      </c>
      <c r="E39" s="66"/>
      <c r="F39" s="64" t="s">
        <v>1300</v>
      </c>
      <c r="G39" s="64" t="s">
        <v>1300</v>
      </c>
    </row>
    <row r="40" spans="1:7" s="63" customFormat="1" ht="15.75">
      <c r="A40" s="64">
        <v>36</v>
      </c>
      <c r="B40" s="64" t="s">
        <v>1494</v>
      </c>
      <c r="C40" s="64" t="s">
        <v>933</v>
      </c>
      <c r="D40" s="110">
        <v>1276</v>
      </c>
      <c r="E40" s="66"/>
      <c r="F40" s="64" t="s">
        <v>1300</v>
      </c>
      <c r="G40" s="64" t="s">
        <v>1300</v>
      </c>
    </row>
    <row r="41" spans="1:7" s="63" customFormat="1" ht="15.75">
      <c r="A41" s="64">
        <v>37</v>
      </c>
      <c r="B41" s="64" t="s">
        <v>1495</v>
      </c>
      <c r="C41" s="64" t="s">
        <v>934</v>
      </c>
      <c r="D41" s="110">
        <v>1291</v>
      </c>
      <c r="E41" s="66"/>
      <c r="F41" s="64" t="s">
        <v>1300</v>
      </c>
      <c r="G41" s="64" t="s">
        <v>1300</v>
      </c>
    </row>
    <row r="42" spans="1:7" s="63" customFormat="1" ht="15.75">
      <c r="A42" s="64">
        <v>38</v>
      </c>
      <c r="B42" s="64" t="s">
        <v>1496</v>
      </c>
      <c r="C42" s="64" t="s">
        <v>935</v>
      </c>
      <c r="D42" s="110">
        <v>847</v>
      </c>
      <c r="E42" s="66"/>
      <c r="F42" s="64" t="s">
        <v>1300</v>
      </c>
      <c r="G42" s="64" t="s">
        <v>1300</v>
      </c>
    </row>
    <row r="43" spans="1:7" s="63" customFormat="1" ht="15.75">
      <c r="A43" s="64">
        <v>39</v>
      </c>
      <c r="B43" s="64" t="s">
        <v>1497</v>
      </c>
      <c r="C43" s="64" t="s">
        <v>936</v>
      </c>
      <c r="D43" s="110">
        <v>1006</v>
      </c>
      <c r="E43" s="66"/>
      <c r="F43" s="64" t="s">
        <v>1300</v>
      </c>
      <c r="G43" s="64" t="s">
        <v>1300</v>
      </c>
    </row>
    <row r="44" spans="1:7" s="63" customFormat="1" ht="15.75">
      <c r="A44" s="70">
        <v>40</v>
      </c>
      <c r="B44" s="64" t="s">
        <v>1498</v>
      </c>
      <c r="C44" s="64" t="s">
        <v>937</v>
      </c>
      <c r="D44" s="110">
        <v>1484</v>
      </c>
      <c r="E44" s="66"/>
      <c r="F44" s="64" t="s">
        <v>1300</v>
      </c>
      <c r="G44" s="64" t="s">
        <v>1300</v>
      </c>
    </row>
    <row r="45" s="63" customFormat="1" ht="15.75"/>
    <row r="46" spans="1:6" s="63" customFormat="1" ht="15.75">
      <c r="A46" s="64" t="s">
        <v>387</v>
      </c>
      <c r="D46" s="65">
        <f>SUM(D5:D44)</f>
        <v>50432</v>
      </c>
      <c r="E46" s="66"/>
      <c r="F46" s="48" t="s">
        <v>1541</v>
      </c>
    </row>
    <row r="47" spans="1:6" s="63" customFormat="1" ht="15.75">
      <c r="A47" s="64" t="s">
        <v>387</v>
      </c>
      <c r="D47" s="65">
        <f>SUM(D5:D44)</f>
        <v>50432</v>
      </c>
      <c r="F47" s="40" t="s">
        <v>1542</v>
      </c>
    </row>
    <row r="48" s="63" customFormat="1" ht="15.75"/>
    <row r="49" s="63" customFormat="1" ht="15.75">
      <c r="A49" s="93" t="s">
        <v>1613</v>
      </c>
    </row>
    <row r="50" s="63" customFormat="1" ht="15.75">
      <c r="A50" s="93" t="s">
        <v>1614</v>
      </c>
    </row>
    <row r="51" s="63" customFormat="1" ht="15.75">
      <c r="A51" s="94" t="s">
        <v>1615</v>
      </c>
    </row>
    <row r="52" s="63" customFormat="1" ht="15.75">
      <c r="A52" s="94" t="s">
        <v>1616</v>
      </c>
    </row>
    <row r="53" s="63" customFormat="1" ht="15.75">
      <c r="A53" s="94" t="s">
        <v>1617</v>
      </c>
    </row>
    <row r="54" spans="1:4" ht="15.75">
      <c r="A54" s="94" t="s">
        <v>1618</v>
      </c>
      <c r="B54" s="63"/>
      <c r="C54" s="63"/>
      <c r="D54" s="63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5" sqref="A5:IV43"/>
    </sheetView>
  </sheetViews>
  <sheetFormatPr defaultColWidth="8.796875" defaultRowHeight="15"/>
  <cols>
    <col min="1" max="1" width="2.8984375" style="40" customWidth="1"/>
    <col min="2" max="2" width="19" style="40" bestFit="1" customWidth="1"/>
    <col min="3" max="3" width="9.3984375" style="40" bestFit="1" customWidth="1"/>
    <col min="4" max="4" width="20.59765625" style="40" bestFit="1" customWidth="1"/>
    <col min="5" max="5" width="8.8984375" style="40" customWidth="1"/>
    <col min="6" max="6" width="13" style="40" customWidth="1"/>
    <col min="7" max="7" width="11.796875" style="40" bestFit="1" customWidth="1"/>
    <col min="8" max="16384" width="8.8984375" style="40" customWidth="1"/>
  </cols>
  <sheetData>
    <row r="1" spans="1:5" s="71" customFormat="1" ht="15.75">
      <c r="A1" s="73" t="s">
        <v>1624</v>
      </c>
      <c r="D1" s="53"/>
      <c r="E1" s="51"/>
    </row>
    <row r="2" spans="2:7" s="71" customFormat="1" ht="15.75">
      <c r="B2" s="51" t="s">
        <v>1528</v>
      </c>
      <c r="C2" s="51" t="s">
        <v>1529</v>
      </c>
      <c r="D2" s="53" t="s">
        <v>1530</v>
      </c>
      <c r="E2" s="54"/>
      <c r="F2" s="52" t="s">
        <v>1525</v>
      </c>
      <c r="G2" s="51"/>
    </row>
    <row r="3" spans="2:7" s="71" customFormat="1" ht="15.75">
      <c r="B3" s="40"/>
      <c r="C3" s="40"/>
      <c r="D3" s="54">
        <v>2016</v>
      </c>
      <c r="E3" s="40"/>
      <c r="F3" s="51" t="s">
        <v>1531</v>
      </c>
      <c r="G3" s="51" t="s">
        <v>1532</v>
      </c>
    </row>
    <row r="4" spans="4:5" s="72" customFormat="1" ht="15.75">
      <c r="D4" s="74">
        <f>SUM(D5:D42)</f>
        <v>88860</v>
      </c>
      <c r="E4" s="75"/>
    </row>
    <row r="5" spans="1:7" s="72" customFormat="1" ht="15.75">
      <c r="A5" s="76">
        <v>1</v>
      </c>
      <c r="B5" s="77" t="s">
        <v>358</v>
      </c>
      <c r="C5" s="72" t="s">
        <v>552</v>
      </c>
      <c r="D5" s="111">
        <v>1905</v>
      </c>
      <c r="E5" s="75"/>
      <c r="F5" s="77" t="s">
        <v>1304</v>
      </c>
      <c r="G5" s="77" t="s">
        <v>1304</v>
      </c>
    </row>
    <row r="6" spans="1:7" s="72" customFormat="1" ht="15.75">
      <c r="A6" s="55">
        <v>2</v>
      </c>
      <c r="B6" s="77" t="s">
        <v>1626</v>
      </c>
      <c r="C6" s="72" t="s">
        <v>553</v>
      </c>
      <c r="D6" s="111">
        <v>932</v>
      </c>
      <c r="E6" s="50"/>
      <c r="F6" s="48" t="s">
        <v>385</v>
      </c>
      <c r="G6" s="48" t="s">
        <v>385</v>
      </c>
    </row>
    <row r="7" spans="1:7" s="72" customFormat="1" ht="15.75">
      <c r="A7" s="76">
        <v>3</v>
      </c>
      <c r="B7" s="77" t="s">
        <v>1358</v>
      </c>
      <c r="C7" s="72" t="s">
        <v>554</v>
      </c>
      <c r="D7" s="111">
        <v>1626</v>
      </c>
      <c r="E7" s="75"/>
      <c r="F7" s="77" t="s">
        <v>1304</v>
      </c>
      <c r="G7" s="77" t="s">
        <v>1304</v>
      </c>
    </row>
    <row r="8" spans="1:7" s="72" customFormat="1" ht="15.75">
      <c r="A8" s="55">
        <v>4</v>
      </c>
      <c r="B8" s="77" t="s">
        <v>122</v>
      </c>
      <c r="C8" s="72" t="s">
        <v>555</v>
      </c>
      <c r="D8" s="111">
        <v>1349</v>
      </c>
      <c r="E8" s="50"/>
      <c r="F8" s="48" t="s">
        <v>385</v>
      </c>
      <c r="G8" s="48" t="s">
        <v>385</v>
      </c>
    </row>
    <row r="9" spans="1:7" s="72" customFormat="1" ht="15.75">
      <c r="A9" s="55">
        <v>5</v>
      </c>
      <c r="B9" s="77" t="s">
        <v>123</v>
      </c>
      <c r="C9" s="72" t="s">
        <v>556</v>
      </c>
      <c r="D9" s="111">
        <v>1609</v>
      </c>
      <c r="E9" s="50"/>
      <c r="F9" s="48" t="s">
        <v>385</v>
      </c>
      <c r="G9" s="48" t="s">
        <v>385</v>
      </c>
    </row>
    <row r="10" spans="1:7" s="72" customFormat="1" ht="15.75">
      <c r="A10" s="55">
        <v>6</v>
      </c>
      <c r="B10" s="77" t="s">
        <v>1627</v>
      </c>
      <c r="C10" s="72" t="s">
        <v>557</v>
      </c>
      <c r="D10" s="111">
        <v>1179</v>
      </c>
      <c r="E10" s="50"/>
      <c r="F10" s="48" t="s">
        <v>385</v>
      </c>
      <c r="G10" s="48" t="s">
        <v>385</v>
      </c>
    </row>
    <row r="11" spans="1:7" s="72" customFormat="1" ht="15.75">
      <c r="A11" s="76">
        <v>7</v>
      </c>
      <c r="B11" s="77" t="s">
        <v>1360</v>
      </c>
      <c r="C11" s="72" t="s">
        <v>558</v>
      </c>
      <c r="D11" s="111">
        <v>3288</v>
      </c>
      <c r="E11" s="75"/>
      <c r="F11" s="77" t="s">
        <v>1304</v>
      </c>
      <c r="G11" s="77" t="s">
        <v>1304</v>
      </c>
    </row>
    <row r="12" spans="1:7" s="72" customFormat="1" ht="15.75">
      <c r="A12" s="55">
        <v>8</v>
      </c>
      <c r="B12" s="77" t="s">
        <v>1271</v>
      </c>
      <c r="C12" s="72" t="s">
        <v>559</v>
      </c>
      <c r="D12" s="111">
        <v>3227</v>
      </c>
      <c r="E12" s="50"/>
      <c r="F12" s="48" t="s">
        <v>385</v>
      </c>
      <c r="G12" s="48" t="s">
        <v>385</v>
      </c>
    </row>
    <row r="13" spans="1:7" s="72" customFormat="1" ht="15.75">
      <c r="A13" s="55">
        <v>9</v>
      </c>
      <c r="B13" s="77" t="s">
        <v>124</v>
      </c>
      <c r="C13" s="72" t="s">
        <v>584</v>
      </c>
      <c r="D13" s="111">
        <v>2801</v>
      </c>
      <c r="E13" s="50"/>
      <c r="F13" s="48" t="s">
        <v>385</v>
      </c>
      <c r="G13" s="48" t="s">
        <v>385</v>
      </c>
    </row>
    <row r="14" spans="1:7" s="72" customFormat="1" ht="15.75">
      <c r="A14" s="55">
        <v>10</v>
      </c>
      <c r="B14" s="77" t="s">
        <v>125</v>
      </c>
      <c r="C14" s="72" t="s">
        <v>560</v>
      </c>
      <c r="D14" s="111">
        <v>1583</v>
      </c>
      <c r="E14" s="50"/>
      <c r="F14" s="48" t="s">
        <v>385</v>
      </c>
      <c r="G14" s="48" t="s">
        <v>385</v>
      </c>
    </row>
    <row r="15" spans="1:7" s="72" customFormat="1" ht="15.75">
      <c r="A15" s="55">
        <v>11</v>
      </c>
      <c r="B15" s="77" t="s">
        <v>126</v>
      </c>
      <c r="C15" s="72" t="s">
        <v>585</v>
      </c>
      <c r="D15" s="111">
        <v>3235</v>
      </c>
      <c r="E15" s="50"/>
      <c r="F15" s="48" t="s">
        <v>385</v>
      </c>
      <c r="G15" s="48" t="s">
        <v>385</v>
      </c>
    </row>
    <row r="16" spans="1:7" s="72" customFormat="1" ht="15.75">
      <c r="A16" s="55">
        <v>12</v>
      </c>
      <c r="B16" s="77" t="s">
        <v>127</v>
      </c>
      <c r="C16" s="72" t="s">
        <v>561</v>
      </c>
      <c r="D16" s="111">
        <v>1195</v>
      </c>
      <c r="E16" s="50"/>
      <c r="F16" s="48" t="s">
        <v>385</v>
      </c>
      <c r="G16" s="48" t="s">
        <v>385</v>
      </c>
    </row>
    <row r="17" spans="1:7" s="72" customFormat="1" ht="15.75">
      <c r="A17" s="76">
        <v>13</v>
      </c>
      <c r="B17" s="77" t="s">
        <v>1363</v>
      </c>
      <c r="C17" s="72" t="s">
        <v>562</v>
      </c>
      <c r="D17" s="111">
        <v>2749</v>
      </c>
      <c r="E17" s="75"/>
      <c r="F17" s="77" t="s">
        <v>1304</v>
      </c>
      <c r="G17" s="77" t="s">
        <v>1304</v>
      </c>
    </row>
    <row r="18" spans="1:7" s="72" customFormat="1" ht="15.75">
      <c r="A18" s="76">
        <v>14</v>
      </c>
      <c r="B18" s="77" t="s">
        <v>1365</v>
      </c>
      <c r="C18" s="72" t="s">
        <v>563</v>
      </c>
      <c r="D18" s="111">
        <v>3784</v>
      </c>
      <c r="E18" s="75"/>
      <c r="F18" s="77" t="s">
        <v>1304</v>
      </c>
      <c r="G18" s="77" t="s">
        <v>1304</v>
      </c>
    </row>
    <row r="19" spans="1:7" s="72" customFormat="1" ht="15.75">
      <c r="A19" s="76">
        <v>15</v>
      </c>
      <c r="B19" s="77" t="s">
        <v>1367</v>
      </c>
      <c r="C19" s="72" t="s">
        <v>564</v>
      </c>
      <c r="D19" s="111">
        <v>2935</v>
      </c>
      <c r="E19" s="75"/>
      <c r="F19" s="77" t="s">
        <v>1304</v>
      </c>
      <c r="G19" s="77" t="s">
        <v>1304</v>
      </c>
    </row>
    <row r="20" spans="1:7" s="72" customFormat="1" ht="15.75">
      <c r="A20" s="55">
        <v>16</v>
      </c>
      <c r="B20" s="77" t="s">
        <v>128</v>
      </c>
      <c r="C20" s="72" t="s">
        <v>565</v>
      </c>
      <c r="D20" s="111">
        <v>2829</v>
      </c>
      <c r="E20" s="50"/>
      <c r="F20" s="48" t="s">
        <v>385</v>
      </c>
      <c r="G20" s="48" t="s">
        <v>385</v>
      </c>
    </row>
    <row r="21" spans="1:7" s="72" customFormat="1" ht="15.75">
      <c r="A21" s="55">
        <v>17</v>
      </c>
      <c r="B21" s="77" t="s">
        <v>129</v>
      </c>
      <c r="C21" s="72" t="s">
        <v>566</v>
      </c>
      <c r="D21" s="111">
        <v>887</v>
      </c>
      <c r="E21" s="50"/>
      <c r="F21" s="48" t="s">
        <v>385</v>
      </c>
      <c r="G21" s="48" t="s">
        <v>385</v>
      </c>
    </row>
    <row r="22" spans="1:7" s="72" customFormat="1" ht="15.75">
      <c r="A22" s="76">
        <v>18</v>
      </c>
      <c r="B22" s="77" t="s">
        <v>1628</v>
      </c>
      <c r="C22" s="72" t="s">
        <v>567</v>
      </c>
      <c r="D22" s="111">
        <v>4506</v>
      </c>
      <c r="E22" s="75"/>
      <c r="F22" s="77" t="s">
        <v>1304</v>
      </c>
      <c r="G22" s="77" t="s">
        <v>1304</v>
      </c>
    </row>
    <row r="23" spans="1:7" s="72" customFormat="1" ht="15.75">
      <c r="A23" s="76">
        <v>19</v>
      </c>
      <c r="B23" s="77" t="s">
        <v>1370</v>
      </c>
      <c r="C23" s="72" t="s">
        <v>568</v>
      </c>
      <c r="D23" s="111">
        <v>1323</v>
      </c>
      <c r="E23" s="75"/>
      <c r="F23" s="77" t="s">
        <v>1304</v>
      </c>
      <c r="G23" s="77" t="s">
        <v>1304</v>
      </c>
    </row>
    <row r="24" spans="1:7" s="72" customFormat="1" ht="15.75">
      <c r="A24" s="76">
        <v>20</v>
      </c>
      <c r="B24" s="77" t="s">
        <v>1629</v>
      </c>
      <c r="C24" s="72" t="s">
        <v>569</v>
      </c>
      <c r="D24" s="111">
        <v>6032</v>
      </c>
      <c r="E24" s="75"/>
      <c r="F24" s="77" t="s">
        <v>1304</v>
      </c>
      <c r="G24" s="77" t="s">
        <v>1304</v>
      </c>
    </row>
    <row r="25" spans="1:7" s="72" customFormat="1" ht="15.75">
      <c r="A25" s="76">
        <v>21</v>
      </c>
      <c r="B25" s="77" t="s">
        <v>1373</v>
      </c>
      <c r="C25" s="72" t="s">
        <v>570</v>
      </c>
      <c r="D25" s="111">
        <v>1147</v>
      </c>
      <c r="E25" s="75"/>
      <c r="F25" s="77" t="s">
        <v>1304</v>
      </c>
      <c r="G25" s="77" t="s">
        <v>1304</v>
      </c>
    </row>
    <row r="26" spans="1:7" s="72" customFormat="1" ht="15.75">
      <c r="A26" s="55">
        <v>22</v>
      </c>
      <c r="B26" s="77" t="s">
        <v>359</v>
      </c>
      <c r="C26" s="72" t="s">
        <v>571</v>
      </c>
      <c r="D26" s="111">
        <v>1807</v>
      </c>
      <c r="E26" s="50"/>
      <c r="F26" s="48" t="s">
        <v>385</v>
      </c>
      <c r="G26" s="48" t="s">
        <v>385</v>
      </c>
    </row>
    <row r="27" spans="1:7" s="72" customFormat="1" ht="15.75">
      <c r="A27" s="76">
        <v>23</v>
      </c>
      <c r="B27" s="77" t="s">
        <v>1375</v>
      </c>
      <c r="C27" s="72" t="s">
        <v>572</v>
      </c>
      <c r="D27" s="111">
        <v>1470</v>
      </c>
      <c r="E27" s="75"/>
      <c r="F27" s="77" t="s">
        <v>1304</v>
      </c>
      <c r="G27" s="77" t="s">
        <v>1304</v>
      </c>
    </row>
    <row r="28" spans="1:7" s="72" customFormat="1" ht="15.75">
      <c r="A28" s="76">
        <v>24</v>
      </c>
      <c r="B28" s="77" t="s">
        <v>1377</v>
      </c>
      <c r="C28" s="72" t="s">
        <v>573</v>
      </c>
      <c r="D28" s="111">
        <v>1862</v>
      </c>
      <c r="E28" s="75"/>
      <c r="F28" s="77" t="s">
        <v>1304</v>
      </c>
      <c r="G28" s="77" t="s">
        <v>1304</v>
      </c>
    </row>
    <row r="29" spans="1:7" s="72" customFormat="1" ht="15.75">
      <c r="A29" s="55">
        <v>25</v>
      </c>
      <c r="B29" s="77" t="s">
        <v>130</v>
      </c>
      <c r="C29" s="72" t="s">
        <v>586</v>
      </c>
      <c r="D29" s="111">
        <v>3500</v>
      </c>
      <c r="E29" s="50"/>
      <c r="F29" s="48" t="s">
        <v>385</v>
      </c>
      <c r="G29" s="48" t="s">
        <v>385</v>
      </c>
    </row>
    <row r="30" spans="1:7" s="72" customFormat="1" ht="15.75">
      <c r="A30" s="76">
        <v>26</v>
      </c>
      <c r="B30" s="77" t="s">
        <v>1379</v>
      </c>
      <c r="C30" s="72" t="s">
        <v>574</v>
      </c>
      <c r="D30" s="111">
        <v>1458</v>
      </c>
      <c r="E30" s="75"/>
      <c r="F30" s="77" t="s">
        <v>1304</v>
      </c>
      <c r="G30" s="77" t="s">
        <v>1304</v>
      </c>
    </row>
    <row r="31" spans="1:7" s="72" customFormat="1" ht="15.75">
      <c r="A31" s="55">
        <v>27</v>
      </c>
      <c r="B31" s="77" t="s">
        <v>1437</v>
      </c>
      <c r="C31" s="72" t="s">
        <v>575</v>
      </c>
      <c r="D31" s="111">
        <v>2751</v>
      </c>
      <c r="E31" s="50"/>
      <c r="F31" s="48" t="s">
        <v>385</v>
      </c>
      <c r="G31" s="48" t="s">
        <v>385</v>
      </c>
    </row>
    <row r="32" spans="1:7" s="72" customFormat="1" ht="15.75">
      <c r="A32" s="55">
        <v>28</v>
      </c>
      <c r="B32" s="77" t="s">
        <v>360</v>
      </c>
      <c r="C32" s="72" t="s">
        <v>576</v>
      </c>
      <c r="D32" s="111">
        <v>1433</v>
      </c>
      <c r="E32" s="50"/>
      <c r="F32" s="48" t="s">
        <v>385</v>
      </c>
      <c r="G32" s="48" t="s">
        <v>385</v>
      </c>
    </row>
    <row r="33" spans="1:7" s="72" customFormat="1" ht="15.75">
      <c r="A33" s="55">
        <v>29</v>
      </c>
      <c r="B33" s="77" t="s">
        <v>131</v>
      </c>
      <c r="C33" s="72" t="s">
        <v>577</v>
      </c>
      <c r="D33" s="111">
        <v>2119</v>
      </c>
      <c r="E33" s="50"/>
      <c r="F33" s="48" t="s">
        <v>385</v>
      </c>
      <c r="G33" s="48" t="s">
        <v>385</v>
      </c>
    </row>
    <row r="34" spans="1:7" s="72" customFormat="1" ht="15.75">
      <c r="A34" s="55">
        <v>30</v>
      </c>
      <c r="B34" s="77" t="s">
        <v>132</v>
      </c>
      <c r="C34" s="72" t="s">
        <v>587</v>
      </c>
      <c r="D34" s="111">
        <v>3784</v>
      </c>
      <c r="E34" s="50"/>
      <c r="F34" s="48" t="s">
        <v>385</v>
      </c>
      <c r="G34" s="48" t="s">
        <v>385</v>
      </c>
    </row>
    <row r="35" spans="1:7" s="72" customFormat="1" ht="15.75">
      <c r="A35" s="55">
        <v>31</v>
      </c>
      <c r="B35" s="77" t="s">
        <v>133</v>
      </c>
      <c r="C35" s="72" t="s">
        <v>588</v>
      </c>
      <c r="D35" s="111">
        <v>2075</v>
      </c>
      <c r="E35" s="50"/>
      <c r="F35" s="48" t="s">
        <v>385</v>
      </c>
      <c r="G35" s="48" t="s">
        <v>385</v>
      </c>
    </row>
    <row r="36" spans="1:7" s="72" customFormat="1" ht="15.75">
      <c r="A36" s="76">
        <v>32</v>
      </c>
      <c r="B36" s="77" t="s">
        <v>1381</v>
      </c>
      <c r="C36" s="72" t="s">
        <v>578</v>
      </c>
      <c r="D36" s="111">
        <v>2747</v>
      </c>
      <c r="E36" s="75"/>
      <c r="F36" s="77" t="s">
        <v>1304</v>
      </c>
      <c r="G36" s="77" t="s">
        <v>1304</v>
      </c>
    </row>
    <row r="37" spans="1:7" s="72" customFormat="1" ht="15.75">
      <c r="A37" s="76">
        <v>33</v>
      </c>
      <c r="B37" s="77" t="s">
        <v>1383</v>
      </c>
      <c r="C37" s="72" t="s">
        <v>579</v>
      </c>
      <c r="D37" s="111">
        <v>4909</v>
      </c>
      <c r="E37" s="75"/>
      <c r="F37" s="77" t="s">
        <v>1304</v>
      </c>
      <c r="G37" s="77" t="s">
        <v>1304</v>
      </c>
    </row>
    <row r="38" spans="1:7" s="72" customFormat="1" ht="15.75">
      <c r="A38" s="76">
        <v>34</v>
      </c>
      <c r="B38" s="77" t="s">
        <v>187</v>
      </c>
      <c r="C38" s="72" t="s">
        <v>580</v>
      </c>
      <c r="D38" s="111">
        <v>1842</v>
      </c>
      <c r="E38" s="75"/>
      <c r="F38" s="77" t="s">
        <v>1304</v>
      </c>
      <c r="G38" s="77" t="s">
        <v>1304</v>
      </c>
    </row>
    <row r="39" spans="1:7" s="72" customFormat="1" ht="15.75">
      <c r="A39" s="55">
        <v>35</v>
      </c>
      <c r="B39" s="77" t="s">
        <v>134</v>
      </c>
      <c r="C39" s="72" t="s">
        <v>581</v>
      </c>
      <c r="D39" s="111">
        <v>1022</v>
      </c>
      <c r="E39" s="50"/>
      <c r="F39" s="48" t="s">
        <v>385</v>
      </c>
      <c r="G39" s="48" t="s">
        <v>385</v>
      </c>
    </row>
    <row r="40" spans="1:7" s="72" customFormat="1" ht="15.75">
      <c r="A40" s="55">
        <v>36</v>
      </c>
      <c r="B40" s="77" t="s">
        <v>135</v>
      </c>
      <c r="C40" s="72" t="s">
        <v>589</v>
      </c>
      <c r="D40" s="111">
        <v>3606</v>
      </c>
      <c r="E40" s="50"/>
      <c r="F40" s="48" t="s">
        <v>385</v>
      </c>
      <c r="G40" s="48" t="s">
        <v>385</v>
      </c>
    </row>
    <row r="41" spans="1:7" s="72" customFormat="1" ht="15.75">
      <c r="A41" s="55">
        <v>37</v>
      </c>
      <c r="B41" s="77" t="s">
        <v>136</v>
      </c>
      <c r="C41" s="72" t="s">
        <v>582</v>
      </c>
      <c r="D41" s="111">
        <v>1230</v>
      </c>
      <c r="E41" s="50"/>
      <c r="F41" s="48" t="s">
        <v>385</v>
      </c>
      <c r="G41" s="48" t="s">
        <v>385</v>
      </c>
    </row>
    <row r="42" spans="1:7" s="72" customFormat="1" ht="15.75">
      <c r="A42" s="76">
        <v>38</v>
      </c>
      <c r="B42" s="77" t="s">
        <v>1388</v>
      </c>
      <c r="C42" s="72" t="s">
        <v>583</v>
      </c>
      <c r="D42" s="111">
        <v>1124</v>
      </c>
      <c r="E42" s="75"/>
      <c r="F42" s="77" t="s">
        <v>1304</v>
      </c>
      <c r="G42" s="77" t="s">
        <v>1304</v>
      </c>
    </row>
    <row r="43" s="72" customFormat="1" ht="15.75">
      <c r="A43" s="77" t="s">
        <v>1389</v>
      </c>
    </row>
    <row r="44" spans="1:6" s="72" customFormat="1" ht="15.75">
      <c r="A44" s="77" t="s">
        <v>1390</v>
      </c>
      <c r="D44" s="74">
        <f>D5+D7+D11+D17+D18+D19+D22+D23+D24+D25+D27+D28+D30+D36+D37+D38+D42</f>
        <v>44707</v>
      </c>
      <c r="E44" s="75"/>
      <c r="F44" s="48" t="s">
        <v>1541</v>
      </c>
    </row>
    <row r="45" spans="1:6" s="72" customFormat="1" ht="15.75">
      <c r="A45" s="48" t="s">
        <v>385</v>
      </c>
      <c r="B45" s="40"/>
      <c r="C45" s="40"/>
      <c r="D45" s="49">
        <f>D6+D8+D9+D10+D12+D13+D14+D15+D16+D20+D21+D26+D29+D31+D32+D33+D34+D35+D39+D40+D41</f>
        <v>44153</v>
      </c>
      <c r="E45" s="75"/>
      <c r="F45" s="48" t="s">
        <v>1541</v>
      </c>
    </row>
    <row r="46" spans="1:6" s="72" customFormat="1" ht="15.75">
      <c r="A46" s="77" t="s">
        <v>1390</v>
      </c>
      <c r="D46" s="74">
        <f>D5+D7+D11+D17+D18+D19+D22+D23+D24+D25+D27+D28+D30+D36+D37+D38+D42</f>
        <v>44707</v>
      </c>
      <c r="F46" s="40" t="s">
        <v>1542</v>
      </c>
    </row>
    <row r="47" spans="1:6" s="72" customFormat="1" ht="15.75">
      <c r="A47" s="48" t="s">
        <v>385</v>
      </c>
      <c r="B47" s="40"/>
      <c r="C47" s="40"/>
      <c r="D47" s="49">
        <f>D6+D8+D9+D10+SUM(D12:D16)+D20+D21+D26+D29+SUM(D31:D35)+D39+D40+D41</f>
        <v>44153</v>
      </c>
      <c r="F47" s="40" t="s">
        <v>1542</v>
      </c>
    </row>
    <row r="48" spans="1:4" ht="15.75">
      <c r="A48" s="48"/>
      <c r="D48" s="49"/>
    </row>
    <row r="49" spans="1:4" ht="15.75">
      <c r="A49" s="95" t="s">
        <v>1625</v>
      </c>
      <c r="B49" s="72"/>
      <c r="C49" s="72"/>
      <c r="D49" s="7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WALES 2003 ELECTORATES</dc:title>
  <dc:subject>2000-2003 Welsh Electorates</dc:subject>
  <dc:creator>Boundary Commission for Wales</dc:creator>
  <cp:keywords/>
  <dc:description>Workbooks for all Welsh preserved counties</dc:description>
  <cp:lastModifiedBy>Handscomb, Ralph (LDBCW)</cp:lastModifiedBy>
  <cp:lastPrinted>2016-02-04T11:34:50Z</cp:lastPrinted>
  <dcterms:created xsi:type="dcterms:W3CDTF">1999-01-05T13:01:07Z</dcterms:created>
  <dcterms:modified xsi:type="dcterms:W3CDTF">2016-04-15T08:51:21Z</dcterms:modified>
  <cp:category/>
  <cp:version/>
  <cp:contentType/>
  <cp:contentStatus/>
</cp:coreProperties>
</file>